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IS-MAR07" sheetId="1" r:id="rId1"/>
    <sheet name="CIS-MAR07" sheetId="2" r:id="rId2"/>
    <sheet name="CBS-MAR07" sheetId="3" r:id="rId3"/>
    <sheet name="CF-MAR07" sheetId="4" r:id="rId4"/>
    <sheet name="Equity-MAR07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'CBS-MAR07'!$B$1:$K$71</definedName>
    <definedName name="_xlnm.Print_Area" localSheetId="3">'CF-MAR07'!$A$1:$Y$78</definedName>
    <definedName name="_xlnm.Print_Area" localSheetId="1">'CIS-MAR07'!$A$1:$G$59</definedName>
    <definedName name="_xlnm.Print_Area" localSheetId="4">'Equity-MAR07'!$A$1:$I$66</definedName>
    <definedName name="_xlnm.Print_Titles" localSheetId="3">'CF-MAR07'!$1:$12</definedName>
  </definedNames>
  <calcPr fullCalcOnLoad="1"/>
</workbook>
</file>

<file path=xl/sharedStrings.xml><?xml version="1.0" encoding="utf-8"?>
<sst xmlns="http://schemas.openxmlformats.org/spreadsheetml/2006/main" count="423" uniqueCount="204">
  <si>
    <t xml:space="preserve">RUBY QUEST BERHAD </t>
  </si>
  <si>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</si>
  <si>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</si>
  <si>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</si>
  <si>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</si>
  <si>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</si>
  <si>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</si>
  <si>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</si>
  <si>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</si>
  <si>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</si>
  <si>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</si>
  <si>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</si>
  <si>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31.03.2005</t>
  </si>
  <si>
    <t>RM'000</t>
  </si>
  <si>
    <t>Revenue</t>
  </si>
  <si>
    <t>Operating Expenses</t>
  </si>
  <si>
    <t>Other Operating Income</t>
  </si>
  <si>
    <t xml:space="preserve"> </t>
  </si>
  <si>
    <t>Taxation</t>
  </si>
  <si>
    <t>Dividend per share (sen)</t>
  </si>
  <si>
    <t xml:space="preserve">RUBY QUEST BERHAD  </t>
  </si>
  <si>
    <t>(Company No.412406-T)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</si>
  <si>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</si>
  <si>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</si>
  <si>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</si>
  <si>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</si>
  <si>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</si>
  <si>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</si>
  <si>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</si>
  <si>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</si>
  <si>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</si>
  <si>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</si>
  <si>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</si>
  <si>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</si>
  <si>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</si>
  <si>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</si>
  <si>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</si>
  <si>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</si>
  <si>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</si>
  <si>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</si>
  <si>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</si>
  <si>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</si>
  <si>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</si>
  <si>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</si>
  <si>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</si>
  <si>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</si>
  <si>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associates</t>
  </si>
  <si>
    <t>Amount due to directors</t>
  </si>
  <si>
    <t>Provision for royalty</t>
  </si>
  <si>
    <t xml:space="preserve">Borrowings 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</si>
  <si>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</si>
  <si>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</si>
  <si>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</si>
  <si>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</si>
  <si>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</si>
  <si>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</si>
  <si>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</si>
  <si>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</si>
  <si>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</si>
  <si>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</si>
  <si>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</si>
  <si>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</si>
  <si>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</si>
  <si>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</si>
  <si>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</si>
  <si>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</si>
  <si>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</si>
  <si>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</si>
  <si>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</si>
  <si>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</si>
  <si>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</si>
  <si>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Provision for royalty expenses</t>
  </si>
  <si>
    <t>Inventories  (Increase)/Decrease</t>
  </si>
  <si>
    <t>Debtors  (Increase)/Decrease</t>
  </si>
  <si>
    <t>Creditors - Increase/(Decrease)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</si>
  <si>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</si>
  <si>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</si>
  <si>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</si>
  <si>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</si>
  <si>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</si>
  <si>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</si>
  <si>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</si>
  <si>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*</t>
  </si>
  <si>
    <t>Additional investments in subsidiaries</t>
  </si>
  <si>
    <t>Repayment of hire purchase liabilities</t>
  </si>
  <si>
    <t>Repayment of term loan</t>
  </si>
  <si>
    <t>Listing expenses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</si>
  <si>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</si>
  <si>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</si>
  <si>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</si>
  <si>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</si>
  <si>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</si>
  <si>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</si>
  <si>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</si>
  <si>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</si>
  <si>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</si>
  <si>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</si>
  <si>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</si>
  <si>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</si>
  <si>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</si>
  <si>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</si>
  <si>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</si>
  <si>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</si>
  <si>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</si>
  <si>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</si>
  <si>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</si>
  <si>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</si>
  <si>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</si>
  <si>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</si>
  <si>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Bonus Issue</t>
  </si>
  <si>
    <t>Acquisition of subsidiaries</t>
  </si>
  <si>
    <t>via share swap</t>
  </si>
  <si>
    <t>30.06.2005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</si>
  <si>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</si>
  <si>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</si>
  <si>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</si>
  <si>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</si>
  <si>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</si>
  <si>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30.09.2005</t>
  </si>
  <si>
    <t>Share of profit/(loss) of associate</t>
  </si>
  <si>
    <t>Fixed Assets Written Off</t>
  </si>
  <si>
    <t>Provision for bad debts</t>
  </si>
  <si>
    <t>Net assets per share of RM0.10 each (sen)</t>
  </si>
  <si>
    <t>31.03.2006</t>
  </si>
  <si>
    <t>Borrowings (secured)</t>
  </si>
  <si>
    <t>Balance as at 1 January 2006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</si>
  <si>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</si>
  <si>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</si>
  <si>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</si>
  <si>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</si>
  <si>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</si>
  <si>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</si>
  <si>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</si>
  <si>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</si>
  <si>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</si>
  <si>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</si>
  <si>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</si>
  <si>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</si>
  <si>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</si>
  <si>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Year End</t>
  </si>
  <si>
    <t xml:space="preserve">Financial </t>
  </si>
  <si>
    <t>The Condensed Consolidated Cash Flow Statement should be read in conjunction with</t>
  </si>
  <si>
    <t>Finance Costs</t>
  </si>
  <si>
    <t>financial statements.</t>
  </si>
  <si>
    <t>notes attached to the interim financial statements.</t>
  </si>
  <si>
    <t>the accompanying explanatory notes attached to the interim financial statements.</t>
  </si>
  <si>
    <t>accompanying explanatory notes attached to the interim financial statements.</t>
  </si>
  <si>
    <t>to equity holders of the parent</t>
  </si>
  <si>
    <t>Less:</t>
  </si>
  <si>
    <t>Bank Overdrafts</t>
  </si>
  <si>
    <t>Operating profit before working capital changes</t>
  </si>
  <si>
    <t>Addition of FDs pledged to financial institution</t>
  </si>
  <si>
    <t>Net cash flows from / (used in) investing activities</t>
  </si>
  <si>
    <t>Net cash generated from / (used in) financing activities</t>
  </si>
  <si>
    <t>Net decrease in cash and cash equivalents</t>
  </si>
  <si>
    <t>Fixed Deposits pledged to financial institution</t>
  </si>
  <si>
    <t>Gain on Disposal of property, plant &amp; equipment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</si>
  <si>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</si>
  <si>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</si>
  <si>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</si>
  <si>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</si>
  <si>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</si>
  <si>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Profit/(loss) before tax</t>
  </si>
  <si>
    <t>Profit/(loss) for the period</t>
  </si>
  <si>
    <t>Profit/(loss) attributable to ordinary</t>
  </si>
  <si>
    <t>equity holders of the parent</t>
  </si>
  <si>
    <t>Basic earnings/(loss) per share (sen)</t>
  </si>
  <si>
    <t>30.09.2006</t>
  </si>
  <si>
    <t>30.06.2006</t>
  </si>
  <si>
    <t>Goodwill on consolidation</t>
  </si>
  <si>
    <t>Research &amp; Development expenditure</t>
  </si>
  <si>
    <t>Research &amp; Development Expenditure</t>
  </si>
  <si>
    <t>CONDENSED CONSOLIDATED CASH FLOW STATEMENT</t>
  </si>
  <si>
    <t>31.12.2006</t>
  </si>
  <si>
    <t>(Unaudited)</t>
  </si>
  <si>
    <t>(Audited)</t>
  </si>
  <si>
    <t>Provision for dimunition in value in associate</t>
  </si>
  <si>
    <t>Tax refund</t>
  </si>
  <si>
    <t>Amount due from customer</t>
  </si>
  <si>
    <t>Amount due from associates</t>
  </si>
  <si>
    <t>Proceeds from disposal of plant &amp; equipment</t>
  </si>
  <si>
    <t>Bankers acceptances</t>
  </si>
  <si>
    <t>As At 31 March 2007</t>
  </si>
  <si>
    <t>31.03.2007</t>
  </si>
  <si>
    <t>statements of QUEST for the financial year ended 31 December 2006 and the accompanying explanatory</t>
  </si>
  <si>
    <t>FOR THE FIRST QUARTER ENDED 31 MARCH 2007</t>
  </si>
  <si>
    <t xml:space="preserve"> 31.12.2006</t>
  </si>
  <si>
    <t xml:space="preserve">CONDENSED CONSOLIDATED BALANCE SHEET  AS AT 31 MARCH 2007   </t>
  </si>
  <si>
    <t>31.12.06</t>
  </si>
  <si>
    <t xml:space="preserve">statements of QUEST for the financial year ended 31 December 2006 and the accompanying explanatory </t>
  </si>
  <si>
    <t>the audited financial statements for the financial year ended 31 December 2006 and</t>
  </si>
  <si>
    <t>Balance as at 1 January 2007</t>
  </si>
  <si>
    <t>Balance as at 31 March 2007</t>
  </si>
  <si>
    <t xml:space="preserve">audited financial statements of QUEST for the financial year ended 31 December 2006 and the </t>
  </si>
  <si>
    <t>Balance as at 31 March 2006</t>
  </si>
  <si>
    <t xml:space="preserve">For the Three-Month Period Ended 31 March 2007  </t>
  </si>
  <si>
    <t xml:space="preserve">For the Three-Month Period Ended 31 March 2006 </t>
  </si>
  <si>
    <t>(The figures have not been audited)</t>
  </si>
  <si>
    <t>Loss before taxation</t>
  </si>
  <si>
    <r>
      <t>Loss</t>
    </r>
    <r>
      <rPr>
        <sz val="10"/>
        <rFont val="Arial"/>
        <family val="0"/>
      </rPr>
      <t xml:space="preserve"> for the period</t>
    </r>
  </si>
  <si>
    <r>
      <t xml:space="preserve">statements of QUEST for the financial year ended 31 December </t>
    </r>
    <r>
      <rPr>
        <sz val="10"/>
        <rFont val="Arial"/>
        <family val="2"/>
      </rPr>
      <t>2006</t>
    </r>
    <r>
      <rPr>
        <sz val="10"/>
        <rFont val="Arial"/>
        <family val="0"/>
      </rPr>
      <t xml:space="preserve"> and the accompanying explanatory notes attached to the interim</t>
    </r>
  </si>
  <si>
    <t>Profit/(Loss) before taxation</t>
  </si>
  <si>
    <t>Profit/(Loss) for the period-attributable</t>
  </si>
  <si>
    <t>Financing activities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</si>
</sst>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15" applyNumberFormat="1" applyFont="1" applyFill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15" applyNumberFormat="1" applyFont="1" applyFill="1" applyAlignment="1">
      <alignment/>
    </xf>
    <xf numFmtId="170" fontId="0" fillId="0" borderId="6" xfId="15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6" fillId="0" borderId="0" xfId="0" applyNumberFormat="1" applyFont="1" applyFill="1" applyAlignment="1">
      <alignment/>
    </xf>
    <xf numFmtId="43" fontId="0" fillId="0" borderId="0" xfId="15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0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00" fontId="1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8" fontId="0" fillId="0" borderId="0" xfId="0" applyNumberFormat="1" applyFill="1" applyAlignment="1">
      <alignment horizontal="right"/>
    </xf>
    <xf numFmtId="41" fontId="0" fillId="0" borderId="0" xfId="15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1" fontId="0" fillId="0" borderId="6" xfId="15" applyNumberFormat="1" applyFill="1" applyBorder="1" applyAlignment="1">
      <alignment/>
    </xf>
    <xf numFmtId="43" fontId="12" fillId="0" borderId="0" xfId="15" applyFont="1" applyFill="1" applyAlignment="1">
      <alignment horizontal="right"/>
    </xf>
    <xf numFmtId="41" fontId="0" fillId="0" borderId="0" xfId="15" applyNumberFormat="1" applyFont="1" applyFill="1" applyAlignment="1" quotePrefix="1">
      <alignment horizontal="right"/>
    </xf>
    <xf numFmtId="41" fontId="0" fillId="0" borderId="0" xfId="15" applyNumberFormat="1" applyFont="1" applyFill="1" applyAlignment="1">
      <alignment horizontal="right"/>
    </xf>
    <xf numFmtId="38" fontId="0" fillId="0" borderId="6" xfId="0" applyNumberFormat="1" applyFill="1" applyBorder="1" applyAlignment="1">
      <alignment horizontal="right"/>
    </xf>
    <xf numFmtId="39" fontId="0" fillId="0" borderId="0" xfId="15" applyNumberFormat="1" applyFill="1" applyAlignment="1">
      <alignment/>
    </xf>
    <xf numFmtId="41" fontId="0" fillId="0" borderId="0" xfId="15" applyNumberFormat="1" applyFill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3" fontId="0" fillId="0" borderId="0" xfId="15" applyFont="1" applyFill="1" applyAlignment="1">
      <alignment horizontal="right"/>
    </xf>
    <xf numFmtId="170" fontId="0" fillId="0" borderId="3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 horizontal="center"/>
    </xf>
    <xf numFmtId="170" fontId="0" fillId="0" borderId="5" xfId="15" applyNumberFormat="1" applyFont="1" applyFill="1" applyBorder="1" applyAlignment="1">
      <alignment horizontal="center"/>
    </xf>
    <xf numFmtId="170" fontId="0" fillId="0" borderId="8" xfId="15" applyNumberFormat="1" applyFont="1" applyFill="1" applyBorder="1" applyAlignment="1">
      <alignment horizontal="center"/>
    </xf>
    <xf numFmtId="170" fontId="0" fillId="0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170" fontId="0" fillId="0" borderId="8" xfId="15" applyNumberFormat="1" applyFont="1" applyFill="1" applyBorder="1" applyAlignment="1">
      <alignment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170" fontId="13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0" fillId="0" borderId="9" xfId="15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5" fillId="0" borderId="0" xfId="15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39" fontId="0" fillId="0" borderId="0" xfId="15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8" fillId="0" borderId="0" xfId="0" applyFont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0" fillId="0" borderId="6" xfId="15" applyNumberFormat="1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right"/>
    </xf>
    <xf numFmtId="41" fontId="0" fillId="0" borderId="6" xfId="15" applyNumberFormat="1" applyFont="1" applyFill="1" applyBorder="1" applyAlignment="1">
      <alignment/>
    </xf>
    <xf numFmtId="39" fontId="0" fillId="0" borderId="0" xfId="15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Font="1" applyFill="1" applyAlignment="1">
      <alignment horizontal="right"/>
    </xf>
    <xf numFmtId="37" fontId="0" fillId="0" borderId="0" xfId="15" applyNumberFormat="1" applyFont="1" applyFill="1" applyAlignment="1" quotePrefix="1">
      <alignment horizontal="right"/>
    </xf>
    <xf numFmtId="37" fontId="0" fillId="0" borderId="6" xfId="0" applyNumberFormat="1" applyFont="1" applyFill="1" applyBorder="1" applyAlignment="1">
      <alignment horizontal="right"/>
    </xf>
    <xf numFmtId="37" fontId="0" fillId="0" borderId="6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4">
      <selection activeCell="C17" sqref="C17"/>
    </sheetView>
  </sheetViews>
  <sheetFormatPr defaultColWidth="9.140625" defaultRowHeight="12.75"/>
  <cols>
    <col min="1" max="1" width="30.140625" style="32" customWidth="1"/>
    <col min="2" max="2" width="2.421875" style="32" customWidth="1"/>
    <col min="3" max="3" width="13.7109375" style="32" customWidth="1"/>
    <col min="4" max="4" width="2.28125" style="32" customWidth="1"/>
    <col min="5" max="5" width="13.7109375" style="32" customWidth="1"/>
    <col min="6" max="6" width="2.421875" style="32" customWidth="1"/>
    <col min="7" max="7" width="13.7109375" style="32" customWidth="1"/>
    <col min="8" max="8" width="2.140625" style="32" customWidth="1"/>
    <col min="9" max="9" width="13.7109375" style="32" customWidth="1"/>
    <col min="10" max="16384" width="9.140625" style="32" customWidth="1"/>
  </cols>
  <sheetData>
    <row r="1" spans="1:9" ht="15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.75">
      <c r="A3" s="133" t="s">
        <v>1</v>
      </c>
      <c r="B3" s="133"/>
      <c r="C3" s="133"/>
      <c r="D3" s="133"/>
      <c r="E3" s="133"/>
      <c r="F3" s="133"/>
      <c r="G3" s="133"/>
      <c r="H3" s="133"/>
      <c r="I3" s="133"/>
    </row>
    <row r="4" spans="1:9" ht="15">
      <c r="A4" s="131" t="s">
        <v>2</v>
      </c>
      <c r="B4" s="131"/>
      <c r="C4" s="131"/>
      <c r="D4" s="131"/>
      <c r="E4" s="131"/>
      <c r="F4" s="131"/>
      <c r="G4" s="131"/>
      <c r="H4" s="131"/>
      <c r="I4" s="131"/>
    </row>
    <row r="6" spans="1:9" ht="12.75">
      <c r="A6" s="129" t="s">
        <v>95</v>
      </c>
      <c r="B6" s="129"/>
      <c r="C6" s="129"/>
      <c r="D6" s="129"/>
      <c r="E6" s="129"/>
      <c r="F6" s="129"/>
      <c r="G6" s="129"/>
      <c r="H6" s="129"/>
      <c r="I6" s="129"/>
    </row>
    <row r="7" spans="1:9" ht="12.75">
      <c r="A7" s="132" t="s">
        <v>182</v>
      </c>
      <c r="B7" s="129"/>
      <c r="C7" s="129"/>
      <c r="D7" s="129"/>
      <c r="E7" s="129"/>
      <c r="F7" s="129"/>
      <c r="G7" s="129"/>
      <c r="H7" s="129"/>
      <c r="I7" s="129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10" spans="3:10" ht="12.75">
      <c r="C10" s="129" t="s">
        <v>3</v>
      </c>
      <c r="D10" s="129"/>
      <c r="E10" s="129"/>
      <c r="F10" s="33"/>
      <c r="G10" s="129" t="s">
        <v>4</v>
      </c>
      <c r="H10" s="129"/>
      <c r="I10" s="129"/>
      <c r="J10" s="39"/>
    </row>
    <row r="11" spans="3:9" s="40" customFormat="1" ht="12">
      <c r="C11" s="41" t="s">
        <v>5</v>
      </c>
      <c r="D11" s="41"/>
      <c r="E11" s="41" t="s">
        <v>6</v>
      </c>
      <c r="F11" s="41"/>
      <c r="G11" s="41" t="s">
        <v>5</v>
      </c>
      <c r="H11" s="41"/>
      <c r="I11" s="41" t="s">
        <v>6</v>
      </c>
    </row>
    <row r="12" spans="3:9" s="40" customFormat="1" ht="12">
      <c r="C12" s="41" t="s">
        <v>7</v>
      </c>
      <c r="D12" s="41"/>
      <c r="E12" s="41" t="s">
        <v>8</v>
      </c>
      <c r="F12" s="41"/>
      <c r="G12" s="41" t="s">
        <v>7</v>
      </c>
      <c r="H12" s="41"/>
      <c r="I12" s="41" t="s">
        <v>8</v>
      </c>
    </row>
    <row r="13" spans="3:9" s="40" customFormat="1" ht="12">
      <c r="C13" s="41" t="s">
        <v>9</v>
      </c>
      <c r="D13" s="41"/>
      <c r="E13" s="41" t="s">
        <v>9</v>
      </c>
      <c r="F13" s="41"/>
      <c r="G13" s="41" t="s">
        <v>10</v>
      </c>
      <c r="H13" s="41"/>
      <c r="I13" s="41" t="s">
        <v>11</v>
      </c>
    </row>
    <row r="14" spans="3:9" s="40" customFormat="1" ht="12">
      <c r="C14" s="105" t="s">
        <v>183</v>
      </c>
      <c r="D14" s="41"/>
      <c r="E14" s="105" t="s">
        <v>123</v>
      </c>
      <c r="F14" s="41"/>
      <c r="G14" s="105" t="s">
        <v>183</v>
      </c>
      <c r="H14" s="41"/>
      <c r="I14" s="105" t="s">
        <v>123</v>
      </c>
    </row>
    <row r="15" spans="3:9" s="40" customFormat="1" ht="12">
      <c r="C15" s="41" t="s">
        <v>13</v>
      </c>
      <c r="D15" s="41"/>
      <c r="E15" s="41" t="s">
        <v>13</v>
      </c>
      <c r="F15" s="41"/>
      <c r="G15" s="41" t="s">
        <v>13</v>
      </c>
      <c r="H15" s="41"/>
      <c r="I15" s="41" t="s">
        <v>13</v>
      </c>
    </row>
    <row r="17" spans="1:9" ht="12.75">
      <c r="A17" s="32" t="s">
        <v>14</v>
      </c>
      <c r="C17" s="101">
        <f>'CIS-MAR07'!C16</f>
        <v>4471</v>
      </c>
      <c r="D17" s="43"/>
      <c r="E17" s="43">
        <f>'CIS-MAR07'!D16</f>
        <v>7224</v>
      </c>
      <c r="F17" s="42"/>
      <c r="G17" s="43">
        <f>'CIS-MAR07'!F16</f>
        <v>4471</v>
      </c>
      <c r="H17" s="43"/>
      <c r="I17" s="43">
        <f>'CIS-MAR07'!G16</f>
        <v>7224</v>
      </c>
    </row>
    <row r="18" spans="3:9" ht="12.75">
      <c r="C18" s="42"/>
      <c r="D18" s="42"/>
      <c r="E18" s="42"/>
      <c r="F18" s="42"/>
      <c r="G18" s="42"/>
      <c r="H18" s="42"/>
      <c r="I18" s="42"/>
    </row>
    <row r="19" spans="1:9" ht="12.75">
      <c r="A19" s="20" t="s">
        <v>162</v>
      </c>
      <c r="C19" s="43">
        <f>'CIS-MAR07'!C34</f>
        <v>-420</v>
      </c>
      <c r="D19" s="42"/>
      <c r="E19" s="43">
        <f>'CIS-MAR07'!D34</f>
        <v>617</v>
      </c>
      <c r="F19" s="42"/>
      <c r="G19" s="43">
        <f>'CIS-MAR07'!F34</f>
        <v>-420</v>
      </c>
      <c r="H19" s="42"/>
      <c r="I19" s="43">
        <f>'CIS-MAR07'!G34</f>
        <v>617</v>
      </c>
    </row>
    <row r="20" spans="1:9" ht="13.5" customHeight="1" hidden="1">
      <c r="A20" s="32" t="s">
        <v>18</v>
      </c>
      <c r="C20" s="43" t="e">
        <f>#REF!</f>
        <v>#REF!</v>
      </c>
      <c r="D20" s="42"/>
      <c r="E20" s="42" t="s">
        <v>22</v>
      </c>
      <c r="F20" s="42"/>
      <c r="G20" s="43" t="e">
        <f>#REF!</f>
        <v>#REF!</v>
      </c>
      <c r="H20" s="42"/>
      <c r="I20" s="42" t="s">
        <v>22</v>
      </c>
    </row>
    <row r="21" spans="3:9" ht="12" customHeight="1">
      <c r="C21" s="43"/>
      <c r="D21" s="42"/>
      <c r="E21" s="42"/>
      <c r="F21" s="42"/>
      <c r="G21" s="43"/>
      <c r="H21" s="42"/>
      <c r="I21" s="42"/>
    </row>
    <row r="22" spans="1:9" ht="12.75">
      <c r="A22" s="20" t="s">
        <v>163</v>
      </c>
      <c r="C22" s="43">
        <f>'CIS-MAR07'!C39</f>
        <v>-510</v>
      </c>
      <c r="D22" s="42"/>
      <c r="E22" s="43">
        <f>'CIS-MAR07'!D39</f>
        <v>473</v>
      </c>
      <c r="F22" s="42"/>
      <c r="G22" s="43">
        <f>'CIS-MAR07'!F39</f>
        <v>-510</v>
      </c>
      <c r="H22" s="43"/>
      <c r="I22" s="43">
        <f>'CIS-MAR07'!G39</f>
        <v>473</v>
      </c>
    </row>
    <row r="23" spans="1:9" ht="12.75">
      <c r="A23" s="20"/>
      <c r="C23" s="43"/>
      <c r="D23" s="42"/>
      <c r="E23" s="43"/>
      <c r="F23" s="42"/>
      <c r="G23" s="43"/>
      <c r="H23" s="43"/>
      <c r="I23" s="43"/>
    </row>
    <row r="24" spans="1:9" ht="12.75">
      <c r="A24" s="32" t="s">
        <v>164</v>
      </c>
      <c r="C24" s="43"/>
      <c r="D24" s="51"/>
      <c r="E24" s="42"/>
      <c r="F24" s="42"/>
      <c r="G24" s="43"/>
      <c r="H24" s="51"/>
      <c r="I24" s="42"/>
    </row>
    <row r="25" spans="1:9" ht="12.75">
      <c r="A25" s="32" t="s">
        <v>165</v>
      </c>
      <c r="C25" s="43">
        <f>C22</f>
        <v>-510</v>
      </c>
      <c r="D25" s="42"/>
      <c r="E25" s="43">
        <f>E22</f>
        <v>473</v>
      </c>
      <c r="F25" s="42"/>
      <c r="G25" s="43">
        <f>G22</f>
        <v>-510</v>
      </c>
      <c r="H25" s="42"/>
      <c r="I25" s="43">
        <f>I22</f>
        <v>473</v>
      </c>
    </row>
    <row r="26" spans="3:9" ht="12.75">
      <c r="C26" s="43"/>
      <c r="D26" s="42"/>
      <c r="E26" s="43"/>
      <c r="F26" s="42"/>
      <c r="G26" s="43"/>
      <c r="H26" s="42"/>
      <c r="I26" s="43"/>
    </row>
    <row r="27" spans="1:9" ht="12.75">
      <c r="A27" s="32" t="s">
        <v>166</v>
      </c>
      <c r="C27" s="126">
        <f>'CIS-MAR07'!C45</f>
        <v>-0.5205143906919779</v>
      </c>
      <c r="D27" s="103"/>
      <c r="E27" s="102">
        <f>'CIS-MAR07'!D45</f>
        <v>0.48275158195550116</v>
      </c>
      <c r="F27" s="42"/>
      <c r="G27" s="127">
        <f>'CIS-MAR07'!F45</f>
        <v>-0.5205143906919779</v>
      </c>
      <c r="H27" s="104"/>
      <c r="I27" s="104">
        <f>'CIS-MAR07'!G45</f>
        <v>0.48275158195550116</v>
      </c>
    </row>
    <row r="28" spans="3:9" ht="12.75">
      <c r="C28" s="42"/>
      <c r="D28" s="42"/>
      <c r="E28" s="42"/>
      <c r="F28" s="42"/>
      <c r="G28" s="42"/>
      <c r="H28" s="42"/>
      <c r="I28" s="42"/>
    </row>
    <row r="29" spans="1:9" ht="12.75">
      <c r="A29" s="32" t="s">
        <v>157</v>
      </c>
      <c r="C29" s="42"/>
      <c r="D29" s="42"/>
      <c r="E29" s="42"/>
      <c r="F29" s="42"/>
      <c r="G29" s="42"/>
      <c r="H29" s="42"/>
      <c r="I29" s="42"/>
    </row>
    <row r="30" spans="1:9" ht="12.75">
      <c r="A30" s="32" t="s">
        <v>158</v>
      </c>
      <c r="C30" s="43" t="s">
        <v>22</v>
      </c>
      <c r="D30" s="43"/>
      <c r="E30" s="42" t="s">
        <v>22</v>
      </c>
      <c r="F30" s="42"/>
      <c r="G30" s="43" t="s">
        <v>22</v>
      </c>
      <c r="H30" s="43"/>
      <c r="I30" s="42" t="s">
        <v>22</v>
      </c>
    </row>
    <row r="34" spans="7:9" s="33" customFormat="1" ht="12.75">
      <c r="G34" s="38" t="s">
        <v>96</v>
      </c>
      <c r="H34" s="38"/>
      <c r="I34" s="38" t="s">
        <v>97</v>
      </c>
    </row>
    <row r="35" spans="7:9" s="33" customFormat="1" ht="12.75">
      <c r="G35" s="38" t="s">
        <v>31</v>
      </c>
      <c r="H35" s="38"/>
      <c r="I35" s="38" t="s">
        <v>140</v>
      </c>
    </row>
    <row r="36" spans="7:9" s="33" customFormat="1" ht="12.75">
      <c r="G36" s="38"/>
      <c r="H36" s="38"/>
      <c r="I36" s="38" t="s">
        <v>139</v>
      </c>
    </row>
    <row r="37" spans="7:9" s="33" customFormat="1" ht="12.75">
      <c r="G37" s="38"/>
      <c r="H37" s="38"/>
      <c r="I37" s="38"/>
    </row>
    <row r="38" spans="1:9" ht="12.75">
      <c r="A38" s="32" t="s">
        <v>159</v>
      </c>
      <c r="I38" s="38"/>
    </row>
    <row r="39" ht="12.75">
      <c r="A39" s="32" t="s">
        <v>160</v>
      </c>
    </row>
    <row r="40" spans="1:9" ht="12.75">
      <c r="A40" s="32" t="s">
        <v>161</v>
      </c>
      <c r="G40" s="25">
        <f>'CBS-MAR07'!I65/100</f>
        <v>0.21810573586446214</v>
      </c>
      <c r="H40" s="15"/>
      <c r="I40" s="34">
        <f>'CBS-MAR07'!K65/100</f>
        <v>0.22331087977138192</v>
      </c>
    </row>
    <row r="41" spans="7:9" ht="12.75">
      <c r="G41" s="44"/>
      <c r="H41" s="15"/>
      <c r="I41" s="44"/>
    </row>
    <row r="42" spans="7:9" ht="12.75">
      <c r="G42" s="44"/>
      <c r="H42" s="15"/>
      <c r="I42" s="44"/>
    </row>
    <row r="44" ht="12.75">
      <c r="A44" s="32" t="s">
        <v>128</v>
      </c>
    </row>
    <row r="45" ht="12.75">
      <c r="A45" s="20" t="s">
        <v>184</v>
      </c>
    </row>
    <row r="46" ht="12.75">
      <c r="A46" s="32" t="s">
        <v>144</v>
      </c>
    </row>
  </sheetData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1"/>
  <sheetViews>
    <sheetView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4" sqref="B34"/>
    </sheetView>
  </sheetViews>
  <sheetFormatPr defaultColWidth="9.140625" defaultRowHeight="12.75"/>
  <cols>
    <col min="1" max="1" width="35.7109375" style="32" customWidth="1"/>
    <col min="2" max="2" width="11.28125" style="32" customWidth="1"/>
    <col min="3" max="3" width="13.7109375" style="32" customWidth="1"/>
    <col min="4" max="4" width="15.57421875" style="61" customWidth="1"/>
    <col min="5" max="5" width="5.00390625" style="61" customWidth="1"/>
    <col min="6" max="6" width="13.7109375" style="61" customWidth="1"/>
    <col min="7" max="8" width="15.421875" style="61" customWidth="1"/>
    <col min="9" max="12" width="15.421875" style="61" hidden="1" customWidth="1"/>
    <col min="13" max="13" width="13.7109375" style="32" hidden="1" customWidth="1"/>
    <col min="14" max="14" width="13.7109375" style="61" hidden="1" customWidth="1"/>
    <col min="15" max="16" width="13.7109375" style="32" hidden="1" customWidth="1"/>
    <col min="17" max="17" width="12.8515625" style="32" hidden="1" customWidth="1"/>
    <col min="18" max="18" width="11.421875" style="32" hidden="1" customWidth="1"/>
    <col min="19" max="19" width="15.00390625" style="32" hidden="1" customWidth="1"/>
    <col min="20" max="20" width="19.00390625" style="32" hidden="1" customWidth="1"/>
    <col min="21" max="21" width="9.140625" style="32" customWidth="1"/>
    <col min="22" max="22" width="9.140625" style="32" hidden="1" customWidth="1"/>
    <col min="23" max="23" width="14.7109375" style="32" hidden="1" customWidth="1"/>
    <col min="24" max="24" width="6.7109375" style="32" hidden="1" customWidth="1"/>
    <col min="25" max="30" width="9.140625" style="32" hidden="1" customWidth="1"/>
    <col min="31" max="31" width="11.57421875" style="32" hidden="1" customWidth="1"/>
    <col min="32" max="34" width="9.140625" style="32" hidden="1" customWidth="1"/>
    <col min="37" max="16384" width="9.140625" style="32" customWidth="1"/>
  </cols>
  <sheetData>
    <row r="1" spans="1:18" ht="15.75">
      <c r="A1" s="130" t="s">
        <v>20</v>
      </c>
      <c r="B1" s="130"/>
      <c r="C1" s="130"/>
      <c r="D1" s="130"/>
      <c r="E1" s="130"/>
      <c r="F1" s="130"/>
      <c r="G1" s="13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.75">
      <c r="A2" s="133" t="s">
        <v>21</v>
      </c>
      <c r="B2" s="133"/>
      <c r="C2" s="133"/>
      <c r="D2" s="133"/>
      <c r="E2" s="133"/>
      <c r="F2" s="133"/>
      <c r="G2" s="133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">
      <c r="A3" s="131" t="s">
        <v>2</v>
      </c>
      <c r="B3" s="131"/>
      <c r="C3" s="131"/>
      <c r="D3" s="131"/>
      <c r="E3" s="131"/>
      <c r="F3" s="131"/>
      <c r="G3" s="131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.75">
      <c r="A4" s="129" t="s">
        <v>117</v>
      </c>
      <c r="B4" s="129"/>
      <c r="C4" s="129"/>
      <c r="D4" s="129"/>
      <c r="E4" s="129"/>
      <c r="F4" s="129"/>
      <c r="G4" s="129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2" t="s">
        <v>185</v>
      </c>
      <c r="B5" s="132"/>
      <c r="C5" s="129"/>
      <c r="D5" s="129"/>
      <c r="E5" s="129"/>
      <c r="F5" s="129"/>
      <c r="G5" s="129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.75">
      <c r="A6" s="134"/>
      <c r="B6" s="134"/>
      <c r="C6" s="134"/>
      <c r="D6" s="134"/>
      <c r="E6" s="134"/>
      <c r="F6" s="134"/>
      <c r="G6" s="13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2.75">
      <c r="A7" s="45"/>
      <c r="B7" s="45"/>
      <c r="C7" s="45"/>
      <c r="D7" s="108"/>
      <c r="E7" s="108"/>
      <c r="F7" s="108"/>
      <c r="G7" s="108"/>
      <c r="H7" s="108"/>
      <c r="I7" s="108"/>
      <c r="J7" s="108"/>
      <c r="K7" s="108"/>
      <c r="L7" s="108"/>
      <c r="M7" s="45"/>
      <c r="N7" s="108"/>
      <c r="O7" s="45"/>
      <c r="P7" s="45"/>
      <c r="Q7" s="45"/>
      <c r="R7" s="45"/>
    </row>
    <row r="8" spans="3:14" ht="12.75"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 t="s">
        <v>174</v>
      </c>
      <c r="N8" s="108" t="s">
        <v>174</v>
      </c>
    </row>
    <row r="9" spans="3:32" ht="12.75">
      <c r="C9" s="129" t="s">
        <v>3</v>
      </c>
      <c r="D9" s="129"/>
      <c r="E9" s="33"/>
      <c r="F9" s="129" t="s">
        <v>4</v>
      </c>
      <c r="G9" s="129"/>
      <c r="H9" s="38"/>
      <c r="I9" s="38"/>
      <c r="J9" s="38"/>
      <c r="K9" s="38"/>
      <c r="L9" s="38"/>
      <c r="M9" s="38"/>
      <c r="N9" s="38"/>
      <c r="O9" s="38"/>
      <c r="P9" s="38"/>
      <c r="Q9" s="107" t="s">
        <v>3</v>
      </c>
      <c r="R9" s="107" t="s">
        <v>4</v>
      </c>
      <c r="S9" s="129" t="s">
        <v>4</v>
      </c>
      <c r="T9" s="129"/>
      <c r="U9" s="39"/>
      <c r="W9" s="38" t="s">
        <v>3</v>
      </c>
      <c r="Y9" s="38" t="s">
        <v>3</v>
      </c>
      <c r="Z9" s="33"/>
      <c r="AA9" s="38" t="s">
        <v>4</v>
      </c>
      <c r="AD9" s="38" t="s">
        <v>3</v>
      </c>
      <c r="AE9" s="33"/>
      <c r="AF9" s="38" t="s">
        <v>4</v>
      </c>
    </row>
    <row r="10" spans="3:32" s="40" customFormat="1" ht="12">
      <c r="C10" s="41" t="s">
        <v>5</v>
      </c>
      <c r="D10" s="41" t="s">
        <v>6</v>
      </c>
      <c r="E10" s="41"/>
      <c r="F10" s="41" t="s">
        <v>5</v>
      </c>
      <c r="G10" s="41" t="s">
        <v>6</v>
      </c>
      <c r="H10" s="41"/>
      <c r="I10" s="41"/>
      <c r="J10" s="41"/>
      <c r="K10" s="41"/>
      <c r="L10" s="41"/>
      <c r="M10" s="41" t="s">
        <v>5</v>
      </c>
      <c r="N10" s="41" t="s">
        <v>5</v>
      </c>
      <c r="O10" s="41" t="s">
        <v>5</v>
      </c>
      <c r="P10" s="41" t="s">
        <v>5</v>
      </c>
      <c r="Q10" s="41" t="s">
        <v>5</v>
      </c>
      <c r="R10" s="41" t="s">
        <v>5</v>
      </c>
      <c r="S10" s="41" t="s">
        <v>5</v>
      </c>
      <c r="T10" s="41" t="s">
        <v>6</v>
      </c>
      <c r="W10" s="41" t="s">
        <v>5</v>
      </c>
      <c r="Y10" s="41" t="s">
        <v>5</v>
      </c>
      <c r="Z10" s="41"/>
      <c r="AA10" s="41" t="s">
        <v>5</v>
      </c>
      <c r="AD10" s="41" t="s">
        <v>5</v>
      </c>
      <c r="AE10" s="41"/>
      <c r="AF10" s="41" t="s">
        <v>5</v>
      </c>
    </row>
    <row r="11" spans="3:32" s="40" customFormat="1" ht="12">
      <c r="C11" s="41" t="s">
        <v>7</v>
      </c>
      <c r="D11" s="41" t="s">
        <v>8</v>
      </c>
      <c r="E11" s="41"/>
      <c r="F11" s="41" t="s">
        <v>7</v>
      </c>
      <c r="G11" s="41" t="s">
        <v>8</v>
      </c>
      <c r="H11" s="41"/>
      <c r="I11" s="41"/>
      <c r="J11" s="41"/>
      <c r="K11" s="41"/>
      <c r="L11" s="41"/>
      <c r="M11" s="41" t="s">
        <v>7</v>
      </c>
      <c r="N11" s="41" t="s">
        <v>7</v>
      </c>
      <c r="O11" s="41" t="s">
        <v>7</v>
      </c>
      <c r="P11" s="41" t="s">
        <v>7</v>
      </c>
      <c r="Q11" s="41" t="s">
        <v>7</v>
      </c>
      <c r="R11" s="41" t="s">
        <v>7</v>
      </c>
      <c r="S11" s="41" t="s">
        <v>7</v>
      </c>
      <c r="T11" s="41" t="s">
        <v>8</v>
      </c>
      <c r="W11" s="41" t="s">
        <v>7</v>
      </c>
      <c r="Y11" s="41" t="s">
        <v>7</v>
      </c>
      <c r="Z11" s="41"/>
      <c r="AA11" s="41" t="s">
        <v>7</v>
      </c>
      <c r="AD11" s="41" t="s">
        <v>7</v>
      </c>
      <c r="AE11" s="41"/>
      <c r="AF11" s="41" t="s">
        <v>7</v>
      </c>
    </row>
    <row r="12" spans="3:32" s="40" customFormat="1" ht="12">
      <c r="C12" s="41" t="s">
        <v>9</v>
      </c>
      <c r="D12" s="41" t="s">
        <v>9</v>
      </c>
      <c r="E12" s="41"/>
      <c r="F12" s="41" t="s">
        <v>10</v>
      </c>
      <c r="G12" s="41" t="s">
        <v>11</v>
      </c>
      <c r="H12" s="41"/>
      <c r="I12" s="41"/>
      <c r="J12" s="41"/>
      <c r="K12" s="41"/>
      <c r="L12" s="41"/>
      <c r="M12" s="41" t="s">
        <v>9</v>
      </c>
      <c r="N12" s="41" t="s">
        <v>10</v>
      </c>
      <c r="O12" s="41" t="s">
        <v>9</v>
      </c>
      <c r="P12" s="41" t="s">
        <v>10</v>
      </c>
      <c r="Q12" s="41" t="s">
        <v>9</v>
      </c>
      <c r="R12" s="41" t="s">
        <v>10</v>
      </c>
      <c r="S12" s="41" t="s">
        <v>10</v>
      </c>
      <c r="T12" s="41" t="s">
        <v>11</v>
      </c>
      <c r="W12" s="41" t="s">
        <v>9</v>
      </c>
      <c r="Y12" s="41" t="s">
        <v>9</v>
      </c>
      <c r="Z12" s="41"/>
      <c r="AA12" s="41" t="s">
        <v>10</v>
      </c>
      <c r="AD12" s="41" t="s">
        <v>9</v>
      </c>
      <c r="AE12" s="41"/>
      <c r="AF12" s="41" t="s">
        <v>10</v>
      </c>
    </row>
    <row r="13" spans="3:32" s="40" customFormat="1" ht="12">
      <c r="C13" s="41" t="s">
        <v>183</v>
      </c>
      <c r="D13" s="41" t="s">
        <v>123</v>
      </c>
      <c r="E13" s="41"/>
      <c r="F13" s="41" t="s">
        <v>183</v>
      </c>
      <c r="G13" s="41" t="s">
        <v>123</v>
      </c>
      <c r="H13" s="41"/>
      <c r="I13" s="41"/>
      <c r="J13" s="41"/>
      <c r="K13" s="41"/>
      <c r="L13" s="41"/>
      <c r="M13" s="41" t="s">
        <v>186</v>
      </c>
      <c r="N13" s="41" t="s">
        <v>173</v>
      </c>
      <c r="O13" s="105" t="s">
        <v>167</v>
      </c>
      <c r="P13" s="105" t="s">
        <v>167</v>
      </c>
      <c r="Q13" s="105" t="s">
        <v>168</v>
      </c>
      <c r="R13" s="105" t="s">
        <v>168</v>
      </c>
      <c r="S13" s="41" t="s">
        <v>123</v>
      </c>
      <c r="T13" s="41" t="s">
        <v>12</v>
      </c>
      <c r="W13" s="41" t="s">
        <v>12</v>
      </c>
      <c r="Y13" s="41" t="s">
        <v>112</v>
      </c>
      <c r="Z13" s="41"/>
      <c r="AA13" s="41" t="s">
        <v>112</v>
      </c>
      <c r="AD13" s="41" t="s">
        <v>118</v>
      </c>
      <c r="AE13" s="41"/>
      <c r="AF13" s="41" t="s">
        <v>118</v>
      </c>
    </row>
    <row r="14" spans="3:32" s="40" customFormat="1" ht="12">
      <c r="C14" s="41" t="s">
        <v>13</v>
      </c>
      <c r="D14" s="41" t="s">
        <v>13</v>
      </c>
      <c r="E14" s="41"/>
      <c r="F14" s="41" t="s">
        <v>13</v>
      </c>
      <c r="G14" s="41" t="s">
        <v>13</v>
      </c>
      <c r="H14" s="41"/>
      <c r="I14" s="41"/>
      <c r="J14" s="41"/>
      <c r="K14" s="41"/>
      <c r="L14" s="41"/>
      <c r="M14" s="41" t="s">
        <v>13</v>
      </c>
      <c r="N14" s="41" t="s">
        <v>13</v>
      </c>
      <c r="O14" s="41" t="s">
        <v>13</v>
      </c>
      <c r="P14" s="41" t="s">
        <v>13</v>
      </c>
      <c r="Q14" s="41" t="s">
        <v>13</v>
      </c>
      <c r="R14" s="41" t="s">
        <v>13</v>
      </c>
      <c r="S14" s="41" t="s">
        <v>13</v>
      </c>
      <c r="T14" s="41" t="s">
        <v>13</v>
      </c>
      <c r="W14" s="41" t="s">
        <v>13</v>
      </c>
      <c r="Y14" s="41" t="s">
        <v>13</v>
      </c>
      <c r="Z14" s="41"/>
      <c r="AA14" s="41" t="s">
        <v>13</v>
      </c>
      <c r="AD14" s="41" t="s">
        <v>13</v>
      </c>
      <c r="AE14" s="41"/>
      <c r="AF14" s="41" t="s">
        <v>13</v>
      </c>
    </row>
    <row r="15" spans="4:20" ht="12.75">
      <c r="D15" s="64"/>
      <c r="G15" s="64"/>
      <c r="H15" s="64"/>
      <c r="I15" s="64"/>
      <c r="J15" s="64"/>
      <c r="K15" s="64"/>
      <c r="L15" s="64"/>
      <c r="T15" s="42"/>
    </row>
    <row r="16" spans="1:32" ht="12.75">
      <c r="A16" s="32" t="s">
        <v>14</v>
      </c>
      <c r="C16" s="110">
        <v>4471</v>
      </c>
      <c r="D16" s="96">
        <v>7224</v>
      </c>
      <c r="F16" s="110">
        <f>C16</f>
        <v>4471</v>
      </c>
      <c r="G16" s="96">
        <v>7224</v>
      </c>
      <c r="H16" s="96"/>
      <c r="I16" s="96"/>
      <c r="J16" s="96"/>
      <c r="K16" s="96"/>
      <c r="L16" s="96"/>
      <c r="M16" s="21">
        <f>P16-Z16</f>
        <v>21404</v>
      </c>
      <c r="N16" s="110">
        <v>27499</v>
      </c>
      <c r="O16" s="21">
        <v>5976</v>
      </c>
      <c r="P16" s="21">
        <v>21404</v>
      </c>
      <c r="Q16" s="21">
        <f>R16-S16</f>
        <v>8204</v>
      </c>
      <c r="R16" s="21">
        <v>15428</v>
      </c>
      <c r="S16" s="16">
        <v>7224</v>
      </c>
      <c r="T16" s="46">
        <v>5169</v>
      </c>
      <c r="W16" s="16">
        <v>5169</v>
      </c>
      <c r="Y16" s="16">
        <f>AA16-W16</f>
        <v>3826</v>
      </c>
      <c r="AA16" s="16">
        <v>8995</v>
      </c>
      <c r="AD16" s="16">
        <f>AF16-AA16</f>
        <v>7177</v>
      </c>
      <c r="AF16" s="16">
        <v>16172</v>
      </c>
    </row>
    <row r="17" spans="3:32" ht="12.75">
      <c r="C17" s="21"/>
      <c r="D17" s="96"/>
      <c r="F17" s="110"/>
      <c r="G17" s="96"/>
      <c r="H17" s="96"/>
      <c r="I17" s="96"/>
      <c r="J17" s="96"/>
      <c r="K17" s="96"/>
      <c r="L17" s="96"/>
      <c r="M17" s="21"/>
      <c r="N17" s="110"/>
      <c r="O17" s="21"/>
      <c r="P17" s="21"/>
      <c r="Q17" s="21"/>
      <c r="R17" s="21"/>
      <c r="S17" s="16"/>
      <c r="T17" s="48"/>
      <c r="W17" s="16"/>
      <c r="Y17" s="16"/>
      <c r="AA17" s="16"/>
      <c r="AD17" s="16">
        <f aca="true" t="shared" si="0" ref="AD17:AD26">AF17-AA17</f>
        <v>0</v>
      </c>
      <c r="AF17" s="16"/>
    </row>
    <row r="18" spans="1:32" ht="12.75">
      <c r="A18" s="32" t="s">
        <v>15</v>
      </c>
      <c r="C18" s="110">
        <f>-4854-C22</f>
        <v>-4688</v>
      </c>
      <c r="D18" s="114">
        <v>-6524</v>
      </c>
      <c r="E18" s="115"/>
      <c r="F18" s="110">
        <f>C18</f>
        <v>-4688</v>
      </c>
      <c r="G18" s="114">
        <v>-6524</v>
      </c>
      <c r="H18" s="114"/>
      <c r="I18" s="114"/>
      <c r="J18" s="114"/>
      <c r="K18" s="114"/>
      <c r="L18" s="114"/>
      <c r="M18" s="21">
        <f>P18-Z18</f>
        <v>-19369</v>
      </c>
      <c r="N18" s="116">
        <f>-27048+1972+13</f>
        <v>-25063</v>
      </c>
      <c r="O18" s="21">
        <v>-5445</v>
      </c>
      <c r="P18" s="21">
        <f>-19642+246+27</f>
        <v>-19369</v>
      </c>
      <c r="Q18" s="21">
        <f>R18-S18</f>
        <v>-7400</v>
      </c>
      <c r="R18" s="21">
        <f>R34-R16-SUM(R20:R32)</f>
        <v>-13924</v>
      </c>
      <c r="S18" s="21">
        <f>617-S16-SUM(S20:S32)</f>
        <v>-6524</v>
      </c>
      <c r="T18" s="46">
        <v>-4741</v>
      </c>
      <c r="W18" s="16">
        <f>-4810+6+63</f>
        <v>-4741</v>
      </c>
      <c r="Y18" s="16">
        <f>AA18-W18</f>
        <v>-3794</v>
      </c>
      <c r="AA18" s="21">
        <f>-8767+232</f>
        <v>-8535</v>
      </c>
      <c r="AD18" s="16">
        <f t="shared" si="0"/>
        <v>-6402</v>
      </c>
      <c r="AF18" s="21">
        <f>-15165-AF22-AF24</f>
        <v>-14937</v>
      </c>
    </row>
    <row r="19" spans="3:32" ht="12.75">
      <c r="C19" s="21"/>
      <c r="D19" s="114"/>
      <c r="E19" s="115"/>
      <c r="F19" s="116"/>
      <c r="G19" s="114"/>
      <c r="H19" s="114"/>
      <c r="I19" s="114"/>
      <c r="J19" s="114"/>
      <c r="K19" s="114"/>
      <c r="L19" s="114"/>
      <c r="M19" s="21"/>
      <c r="N19" s="116"/>
      <c r="O19" s="21"/>
      <c r="P19" s="21"/>
      <c r="Q19" s="21"/>
      <c r="R19" s="21"/>
      <c r="S19" s="16"/>
      <c r="T19" s="48"/>
      <c r="W19" s="16"/>
      <c r="Y19" s="16">
        <f>AA19-W19</f>
        <v>0</v>
      </c>
      <c r="AA19" s="16"/>
      <c r="AD19" s="16">
        <f t="shared" si="0"/>
        <v>0</v>
      </c>
      <c r="AF19" s="16"/>
    </row>
    <row r="20" spans="1:32" ht="12.75">
      <c r="A20" s="32" t="s">
        <v>16</v>
      </c>
      <c r="C20" s="110">
        <v>92</v>
      </c>
      <c r="D20" s="114">
        <v>76</v>
      </c>
      <c r="E20" s="115"/>
      <c r="F20" s="110">
        <f>C20</f>
        <v>92</v>
      </c>
      <c r="G20" s="114">
        <v>76</v>
      </c>
      <c r="H20" s="114"/>
      <c r="I20" s="114"/>
      <c r="J20" s="114"/>
      <c r="K20" s="114"/>
      <c r="L20" s="114"/>
      <c r="M20" s="21">
        <f>P20-Z20</f>
        <v>229</v>
      </c>
      <c r="N20" s="116">
        <f>340-13</f>
        <v>327</v>
      </c>
      <c r="O20" s="21">
        <v>84</v>
      </c>
      <c r="P20" s="21">
        <v>229</v>
      </c>
      <c r="Q20" s="21">
        <f>R20-S20</f>
        <v>69</v>
      </c>
      <c r="R20" s="21">
        <v>145</v>
      </c>
      <c r="S20" s="16">
        <v>76</v>
      </c>
      <c r="T20" s="46">
        <v>94</v>
      </c>
      <c r="W20" s="16">
        <v>94</v>
      </c>
      <c r="Y20" s="16">
        <f>AA20-W20</f>
        <v>41</v>
      </c>
      <c r="AA20" s="16">
        <v>135</v>
      </c>
      <c r="AD20" s="16">
        <f t="shared" si="0"/>
        <v>129</v>
      </c>
      <c r="AF20" s="16">
        <v>264</v>
      </c>
    </row>
    <row r="21" spans="3:32" ht="12.75">
      <c r="C21" s="110">
        <v>0</v>
      </c>
      <c r="D21" s="114"/>
      <c r="E21" s="115"/>
      <c r="F21" s="116"/>
      <c r="G21" s="114"/>
      <c r="H21" s="114"/>
      <c r="I21" s="114"/>
      <c r="J21" s="114"/>
      <c r="K21" s="114"/>
      <c r="L21" s="114"/>
      <c r="M21" s="21"/>
      <c r="N21" s="116"/>
      <c r="O21" s="21"/>
      <c r="P21" s="21"/>
      <c r="Q21" s="21"/>
      <c r="R21" s="21"/>
      <c r="S21" s="16"/>
      <c r="T21" s="48"/>
      <c r="W21" s="16"/>
      <c r="Y21" s="16"/>
      <c r="AA21" s="16"/>
      <c r="AD21" s="16">
        <f t="shared" si="0"/>
        <v>0</v>
      </c>
      <c r="AF21" s="16"/>
    </row>
    <row r="22" spans="1:32" ht="12.75">
      <c r="A22" s="32" t="s">
        <v>23</v>
      </c>
      <c r="C22" s="110">
        <v>-166</v>
      </c>
      <c r="D22" s="114">
        <v>-80</v>
      </c>
      <c r="E22" s="115"/>
      <c r="F22" s="110">
        <f>C22</f>
        <v>-166</v>
      </c>
      <c r="G22" s="114">
        <v>-80</v>
      </c>
      <c r="H22" s="114"/>
      <c r="I22" s="114"/>
      <c r="J22" s="114"/>
      <c r="K22" s="114"/>
      <c r="L22" s="114"/>
      <c r="M22" s="21">
        <f>P22-Z22</f>
        <v>-273</v>
      </c>
      <c r="N22" s="116">
        <f>-(35+8+343)</f>
        <v>-386</v>
      </c>
      <c r="O22" s="21">
        <v>-99</v>
      </c>
      <c r="P22" s="21">
        <f>-246-27</f>
        <v>-273</v>
      </c>
      <c r="Q22" s="21">
        <f>R22-S22</f>
        <v>-94</v>
      </c>
      <c r="R22" s="21">
        <v>-174</v>
      </c>
      <c r="S22" s="16">
        <v>-80</v>
      </c>
      <c r="T22" s="46">
        <v>-63</v>
      </c>
      <c r="W22" s="16">
        <v>-63</v>
      </c>
      <c r="Y22" s="16">
        <f>AA22-W22</f>
        <v>-72</v>
      </c>
      <c r="AA22" s="16">
        <v>-135</v>
      </c>
      <c r="AD22" s="16">
        <f t="shared" si="0"/>
        <v>-76</v>
      </c>
      <c r="AF22" s="16">
        <f>-178-6-27</f>
        <v>-211</v>
      </c>
    </row>
    <row r="23" spans="3:32" ht="12.75">
      <c r="C23" s="21"/>
      <c r="D23" s="114"/>
      <c r="E23" s="115"/>
      <c r="F23" s="116"/>
      <c r="G23" s="114"/>
      <c r="H23" s="114"/>
      <c r="I23" s="114"/>
      <c r="J23" s="114"/>
      <c r="K23" s="114"/>
      <c r="L23" s="114"/>
      <c r="M23" s="21"/>
      <c r="N23" s="116"/>
      <c r="O23" s="21"/>
      <c r="P23" s="21"/>
      <c r="Q23" s="21"/>
      <c r="R23" s="21"/>
      <c r="S23" s="16"/>
      <c r="T23" s="48"/>
      <c r="W23" s="16"/>
      <c r="Y23" s="16"/>
      <c r="AA23" s="16"/>
      <c r="AD23" s="16">
        <f t="shared" si="0"/>
        <v>0</v>
      </c>
      <c r="AF23" s="16"/>
    </row>
    <row r="24" spans="1:32" ht="12.75">
      <c r="A24" s="32" t="s">
        <v>24</v>
      </c>
      <c r="C24" s="110">
        <v>0</v>
      </c>
      <c r="D24" s="65">
        <v>0</v>
      </c>
      <c r="E24" s="115"/>
      <c r="F24" s="110">
        <v>0</v>
      </c>
      <c r="G24" s="65">
        <v>0</v>
      </c>
      <c r="H24" s="114"/>
      <c r="I24" s="114"/>
      <c r="J24" s="114"/>
      <c r="K24" s="114"/>
      <c r="L24" s="114"/>
      <c r="M24" s="21">
        <f>P24-Z24</f>
        <v>0</v>
      </c>
      <c r="N24" s="116">
        <v>0</v>
      </c>
      <c r="O24" s="21">
        <f>R24-X24</f>
        <v>0</v>
      </c>
      <c r="P24" s="21">
        <v>0</v>
      </c>
      <c r="Q24" s="21">
        <f>R24-S24</f>
        <v>0</v>
      </c>
      <c r="R24" s="21">
        <v>0</v>
      </c>
      <c r="S24" s="16">
        <v>0</v>
      </c>
      <c r="T24" s="46">
        <v>-6</v>
      </c>
      <c r="W24" s="16">
        <v>-6</v>
      </c>
      <c r="Y24" s="16">
        <f>AA24-W24</f>
        <v>-5</v>
      </c>
      <c r="AA24" s="16">
        <v>-11</v>
      </c>
      <c r="AD24" s="16">
        <f t="shared" si="0"/>
        <v>-6</v>
      </c>
      <c r="AF24" s="16">
        <v>-17</v>
      </c>
    </row>
    <row r="25" spans="3:32" ht="12.75">
      <c r="C25" s="21"/>
      <c r="D25" s="114"/>
      <c r="E25" s="115"/>
      <c r="F25" s="116"/>
      <c r="G25" s="114"/>
      <c r="H25" s="114"/>
      <c r="I25" s="114"/>
      <c r="J25" s="114"/>
      <c r="K25" s="114"/>
      <c r="L25" s="114"/>
      <c r="M25" s="21"/>
      <c r="N25" s="116"/>
      <c r="O25" s="21"/>
      <c r="P25" s="21"/>
      <c r="Q25" s="21"/>
      <c r="R25" s="21"/>
      <c r="S25" s="16"/>
      <c r="T25" s="46"/>
      <c r="W25" s="16"/>
      <c r="Y25" s="16"/>
      <c r="AA25" s="16"/>
      <c r="AD25" s="16">
        <f t="shared" si="0"/>
        <v>0</v>
      </c>
      <c r="AF25" s="16"/>
    </row>
    <row r="26" spans="1:32" ht="12.75" customHeight="1" hidden="1">
      <c r="A26" s="32" t="s">
        <v>126</v>
      </c>
      <c r="C26" s="21">
        <f>F26</f>
        <v>0</v>
      </c>
      <c r="D26" s="116">
        <v>0</v>
      </c>
      <c r="E26" s="115"/>
      <c r="F26" s="116">
        <v>0</v>
      </c>
      <c r="G26" s="116">
        <v>0</v>
      </c>
      <c r="H26" s="116"/>
      <c r="I26" s="116"/>
      <c r="J26" s="116"/>
      <c r="K26" s="116"/>
      <c r="L26" s="116"/>
      <c r="M26" s="21">
        <f>P26</f>
        <v>0</v>
      </c>
      <c r="N26" s="116">
        <v>0</v>
      </c>
      <c r="O26" s="21">
        <f>R26</f>
        <v>0</v>
      </c>
      <c r="P26" s="21">
        <v>0</v>
      </c>
      <c r="Q26" s="21">
        <f>R26</f>
        <v>0</v>
      </c>
      <c r="R26" s="21">
        <v>0</v>
      </c>
      <c r="S26" s="16">
        <v>0</v>
      </c>
      <c r="T26" s="26">
        <v>0</v>
      </c>
      <c r="W26" s="16">
        <v>0</v>
      </c>
      <c r="Y26" s="16">
        <f>AA26-AD26</f>
        <v>0</v>
      </c>
      <c r="AA26" s="16">
        <v>0</v>
      </c>
      <c r="AD26" s="16">
        <f t="shared" si="0"/>
        <v>0</v>
      </c>
      <c r="AF26" s="16">
        <v>0</v>
      </c>
    </row>
    <row r="27" spans="3:32" ht="12.75" customHeight="1" hidden="1">
      <c r="C27" s="98"/>
      <c r="D27" s="117"/>
      <c r="E27" s="118"/>
      <c r="F27" s="119"/>
      <c r="G27" s="117"/>
      <c r="H27" s="117"/>
      <c r="I27" s="117"/>
      <c r="J27" s="117"/>
      <c r="K27" s="117"/>
      <c r="L27" s="117"/>
      <c r="M27" s="98"/>
      <c r="N27" s="119"/>
      <c r="O27" s="98"/>
      <c r="P27" s="98"/>
      <c r="Q27" s="98"/>
      <c r="R27" s="98"/>
      <c r="S27" s="49"/>
      <c r="T27" s="50"/>
      <c r="W27" s="52"/>
      <c r="Y27" s="52"/>
      <c r="AA27" s="52"/>
      <c r="AD27" s="52"/>
      <c r="AF27" s="52"/>
    </row>
    <row r="28" spans="1:32" ht="12.75">
      <c r="A28" s="32" t="s">
        <v>119</v>
      </c>
      <c r="C28" s="110">
        <v>0</v>
      </c>
      <c r="D28" s="65">
        <v>0</v>
      </c>
      <c r="E28" s="115"/>
      <c r="F28" s="110">
        <v>0</v>
      </c>
      <c r="G28" s="65">
        <v>0</v>
      </c>
      <c r="H28" s="120"/>
      <c r="I28" s="120"/>
      <c r="J28" s="120"/>
      <c r="K28" s="120"/>
      <c r="L28" s="120"/>
      <c r="M28" s="21">
        <f>P28-Z28</f>
        <v>0</v>
      </c>
      <c r="N28" s="121">
        <v>0</v>
      </c>
      <c r="O28" s="21">
        <f>R28-X28</f>
        <v>0</v>
      </c>
      <c r="P28" s="54">
        <v>0</v>
      </c>
      <c r="Q28" s="21">
        <f>R28-S28</f>
        <v>0</v>
      </c>
      <c r="R28" s="54">
        <v>0</v>
      </c>
      <c r="S28" s="54">
        <v>0</v>
      </c>
      <c r="T28" s="53" t="s">
        <v>82</v>
      </c>
      <c r="W28" s="55" t="s">
        <v>82</v>
      </c>
      <c r="Y28" s="55" t="s">
        <v>82</v>
      </c>
      <c r="AA28" s="55" t="s">
        <v>82</v>
      </c>
      <c r="AD28" s="55" t="s">
        <v>82</v>
      </c>
      <c r="AF28" s="54">
        <v>0</v>
      </c>
    </row>
    <row r="29" spans="3:32" ht="12.75">
      <c r="C29" s="21"/>
      <c r="D29" s="114"/>
      <c r="E29" s="115"/>
      <c r="F29" s="116"/>
      <c r="G29" s="114"/>
      <c r="H29" s="114"/>
      <c r="I29" s="114"/>
      <c r="J29" s="114"/>
      <c r="K29" s="114"/>
      <c r="L29" s="114"/>
      <c r="M29" s="21"/>
      <c r="N29" s="116"/>
      <c r="O29" s="21"/>
      <c r="P29" s="21"/>
      <c r="Q29" s="21"/>
      <c r="R29" s="21"/>
      <c r="S29" s="16"/>
      <c r="T29" s="48"/>
      <c r="W29" s="16"/>
      <c r="Y29" s="16"/>
      <c r="AA29" s="16"/>
      <c r="AD29" s="16"/>
      <c r="AF29" s="16"/>
    </row>
    <row r="30" spans="1:32" ht="12.75" customHeight="1" hidden="1">
      <c r="A30" s="32" t="s">
        <v>25</v>
      </c>
      <c r="C30" s="21">
        <f>F30</f>
        <v>0</v>
      </c>
      <c r="D30" s="120">
        <v>0</v>
      </c>
      <c r="E30" s="115"/>
      <c r="F30" s="116">
        <v>0</v>
      </c>
      <c r="G30" s="120">
        <v>0</v>
      </c>
      <c r="H30" s="120"/>
      <c r="I30" s="120"/>
      <c r="J30" s="120"/>
      <c r="K30" s="120"/>
      <c r="L30" s="120"/>
      <c r="M30" s="21">
        <f>P30</f>
        <v>0</v>
      </c>
      <c r="N30" s="116">
        <v>0</v>
      </c>
      <c r="O30" s="21">
        <f>R30</f>
        <v>0</v>
      </c>
      <c r="P30" s="21">
        <v>0</v>
      </c>
      <c r="Q30" s="21">
        <f>R30</f>
        <v>0</v>
      </c>
      <c r="R30" s="21">
        <v>0</v>
      </c>
      <c r="S30" s="16">
        <v>0</v>
      </c>
      <c r="T30" s="53">
        <v>0</v>
      </c>
      <c r="W30" s="16">
        <v>0</v>
      </c>
      <c r="Y30" s="16">
        <f>AA30-W30</f>
        <v>0</v>
      </c>
      <c r="AA30" s="16">
        <v>0</v>
      </c>
      <c r="AD30" s="16">
        <f>AF30-AA30</f>
        <v>0</v>
      </c>
      <c r="AF30" s="16">
        <v>0</v>
      </c>
    </row>
    <row r="31" spans="3:32" ht="12.75" customHeight="1" hidden="1">
      <c r="C31" s="21"/>
      <c r="D31" s="114"/>
      <c r="E31" s="115"/>
      <c r="F31" s="116"/>
      <c r="G31" s="114"/>
      <c r="H31" s="114"/>
      <c r="I31" s="114"/>
      <c r="J31" s="114"/>
      <c r="K31" s="114"/>
      <c r="L31" s="114"/>
      <c r="M31" s="21"/>
      <c r="N31" s="116"/>
      <c r="O31" s="21"/>
      <c r="P31" s="21"/>
      <c r="Q31" s="21"/>
      <c r="R31" s="21"/>
      <c r="S31" s="16"/>
      <c r="T31" s="48"/>
      <c r="W31" s="16"/>
      <c r="Y31" s="16"/>
      <c r="AA31" s="16"/>
      <c r="AD31" s="16">
        <f>AF31-AA31</f>
        <v>0</v>
      </c>
      <c r="AF31" s="16"/>
    </row>
    <row r="32" spans="1:32" ht="12.75">
      <c r="A32" s="20" t="s">
        <v>142</v>
      </c>
      <c r="C32" s="110">
        <v>-129</v>
      </c>
      <c r="D32" s="114">
        <v>-79</v>
      </c>
      <c r="E32" s="115"/>
      <c r="F32" s="110">
        <f>C32</f>
        <v>-129</v>
      </c>
      <c r="G32" s="114">
        <v>-79</v>
      </c>
      <c r="H32" s="114"/>
      <c r="I32" s="114"/>
      <c r="J32" s="114"/>
      <c r="K32" s="114"/>
      <c r="L32" s="114"/>
      <c r="M32" s="21">
        <f>P32-Z32</f>
        <v>-291</v>
      </c>
      <c r="N32" s="116">
        <v>-405</v>
      </c>
      <c r="O32" s="21">
        <v>-107</v>
      </c>
      <c r="P32" s="21">
        <v>-291</v>
      </c>
      <c r="Q32" s="21">
        <f>R32-S32</f>
        <v>-105</v>
      </c>
      <c r="R32" s="21">
        <v>-184</v>
      </c>
      <c r="S32" s="16">
        <v>-79</v>
      </c>
      <c r="T32" s="46">
        <v>-29</v>
      </c>
      <c r="W32" s="16">
        <v>-29</v>
      </c>
      <c r="Y32" s="16">
        <f>AA32-W32</f>
        <v>-39</v>
      </c>
      <c r="AA32" s="16">
        <v>-68</v>
      </c>
      <c r="AD32" s="16">
        <f>AF32-AA32</f>
        <v>-25</v>
      </c>
      <c r="AF32" s="16">
        <v>-93</v>
      </c>
    </row>
    <row r="33" spans="1:32" ht="12.75">
      <c r="A33" s="32" t="s">
        <v>17</v>
      </c>
      <c r="C33" s="99"/>
      <c r="D33" s="122"/>
      <c r="E33" s="115"/>
      <c r="F33" s="123"/>
      <c r="G33" s="122"/>
      <c r="H33" s="122"/>
      <c r="I33" s="122"/>
      <c r="J33" s="122"/>
      <c r="K33" s="122"/>
      <c r="L33" s="122"/>
      <c r="M33" s="99"/>
      <c r="N33" s="123"/>
      <c r="O33" s="99"/>
      <c r="P33" s="99"/>
      <c r="Q33" s="99"/>
      <c r="R33" s="99"/>
      <c r="S33" s="52"/>
      <c r="T33" s="56"/>
      <c r="W33" s="52"/>
      <c r="Y33" s="52"/>
      <c r="AA33" s="52"/>
      <c r="AD33" s="52"/>
      <c r="AF33" s="52"/>
    </row>
    <row r="34" spans="1:32" ht="12.75">
      <c r="A34" s="32" t="s">
        <v>201</v>
      </c>
      <c r="C34" s="21">
        <f>SUM(C16:C33)</f>
        <v>-420</v>
      </c>
      <c r="D34" s="116">
        <f>SUM(D16:D33)</f>
        <v>617</v>
      </c>
      <c r="E34" s="115"/>
      <c r="F34" s="116">
        <f>SUM(F16:F32)</f>
        <v>-420</v>
      </c>
      <c r="G34" s="116">
        <f>SUM(G16:G33)</f>
        <v>617</v>
      </c>
      <c r="H34" s="116"/>
      <c r="I34" s="116"/>
      <c r="J34" s="116"/>
      <c r="K34" s="116"/>
      <c r="L34" s="116"/>
      <c r="M34" s="21">
        <f>SUM(M16:M33)</f>
        <v>1700</v>
      </c>
      <c r="N34" s="116">
        <f>SUM(N16:N32)</f>
        <v>1972</v>
      </c>
      <c r="O34" s="21">
        <f>SUM(O16:O33)</f>
        <v>409</v>
      </c>
      <c r="P34" s="21">
        <f>SUM(P16:P32)</f>
        <v>1700</v>
      </c>
      <c r="Q34" s="21">
        <f>SUM(Q16:Q33)</f>
        <v>674</v>
      </c>
      <c r="R34" s="21">
        <v>1291</v>
      </c>
      <c r="S34" s="16">
        <f>SUM(S16:S33)</f>
        <v>617</v>
      </c>
      <c r="T34" s="16">
        <f>SUM(T16:T33)</f>
        <v>424</v>
      </c>
      <c r="W34" s="16">
        <f>SUM(W16:W33)</f>
        <v>424</v>
      </c>
      <c r="Y34" s="16">
        <f>SUM(Y16:Y33)</f>
        <v>-43</v>
      </c>
      <c r="AA34" s="16">
        <f>SUM(AA16:AA33)</f>
        <v>381</v>
      </c>
      <c r="AD34" s="16">
        <f>SUM(AD16:AD33)</f>
        <v>797</v>
      </c>
      <c r="AF34" s="16">
        <f>SUM(AF16:AF33)</f>
        <v>1178</v>
      </c>
    </row>
    <row r="35" spans="3:32" ht="12.75">
      <c r="C35" s="21"/>
      <c r="D35" s="114"/>
      <c r="E35" s="115"/>
      <c r="F35" s="116"/>
      <c r="G35" s="114"/>
      <c r="H35" s="114"/>
      <c r="I35" s="114"/>
      <c r="J35" s="114"/>
      <c r="K35" s="114"/>
      <c r="L35" s="114"/>
      <c r="M35" s="21"/>
      <c r="N35" s="116"/>
      <c r="O35" s="21"/>
      <c r="P35" s="21"/>
      <c r="Q35" s="21"/>
      <c r="R35" s="21"/>
      <c r="S35" s="16"/>
      <c r="T35" s="48"/>
      <c r="W35" s="16"/>
      <c r="Y35" s="16"/>
      <c r="AA35" s="16"/>
      <c r="AD35" s="16"/>
      <c r="AF35" s="16"/>
    </row>
    <row r="36" spans="1:32" ht="12.75">
      <c r="A36" s="32" t="s">
        <v>18</v>
      </c>
      <c r="C36" s="21">
        <v>-90</v>
      </c>
      <c r="D36" s="114">
        <v>-144</v>
      </c>
      <c r="E36" s="115"/>
      <c r="F36" s="116">
        <f>C36</f>
        <v>-90</v>
      </c>
      <c r="G36" s="114">
        <v>-144</v>
      </c>
      <c r="H36" s="114"/>
      <c r="I36" s="114"/>
      <c r="J36" s="114"/>
      <c r="K36" s="114"/>
      <c r="L36" s="114"/>
      <c r="M36" s="21">
        <f>P36-Z36</f>
        <v>-427</v>
      </c>
      <c r="N36" s="116">
        <v>-468</v>
      </c>
      <c r="O36" s="21">
        <v>-121</v>
      </c>
      <c r="P36" s="21">
        <v>-427</v>
      </c>
      <c r="Q36" s="21">
        <f>R36-S36</f>
        <v>-162</v>
      </c>
      <c r="R36" s="21">
        <v>-306</v>
      </c>
      <c r="S36" s="16">
        <v>-144</v>
      </c>
      <c r="T36" s="46">
        <v>-134</v>
      </c>
      <c r="W36" s="16">
        <v>-134</v>
      </c>
      <c r="Y36" s="16">
        <f>AA36-W36</f>
        <v>-15</v>
      </c>
      <c r="AA36" s="16">
        <f>-173+24</f>
        <v>-149</v>
      </c>
      <c r="AD36" s="16">
        <f>AF36-AA36</f>
        <v>-279</v>
      </c>
      <c r="AF36" s="16">
        <v>-428</v>
      </c>
    </row>
    <row r="37" spans="3:32" ht="12.75">
      <c r="C37" s="99"/>
      <c r="D37" s="122"/>
      <c r="E37" s="115"/>
      <c r="F37" s="123"/>
      <c r="G37" s="122"/>
      <c r="H37" s="122"/>
      <c r="I37" s="122"/>
      <c r="J37" s="122"/>
      <c r="K37" s="122"/>
      <c r="L37" s="122"/>
      <c r="M37" s="99"/>
      <c r="N37" s="123"/>
      <c r="O37" s="99"/>
      <c r="P37" s="99"/>
      <c r="Q37" s="99"/>
      <c r="R37" s="99"/>
      <c r="S37" s="52"/>
      <c r="T37" s="56"/>
      <c r="W37" s="52"/>
      <c r="Y37" s="52"/>
      <c r="AA37" s="52"/>
      <c r="AD37" s="52"/>
      <c r="AF37" s="52"/>
    </row>
    <row r="38" spans="1:32" ht="12.75">
      <c r="A38" s="20" t="s">
        <v>202</v>
      </c>
      <c r="C38" s="97"/>
      <c r="M38" s="97"/>
      <c r="O38" s="97"/>
      <c r="P38" s="97"/>
      <c r="Q38" s="97"/>
      <c r="R38" s="97"/>
      <c r="W38" s="16">
        <f>SUM(W34:W36)</f>
        <v>290</v>
      </c>
      <c r="Y38" s="16">
        <f>SUM(Y34:Y36)</f>
        <v>-58</v>
      </c>
      <c r="AA38" s="16">
        <f>SUM(AA34:AA36)</f>
        <v>232</v>
      </c>
      <c r="AD38" s="16">
        <f>SUM(AD34:AD36)</f>
        <v>518</v>
      </c>
      <c r="AF38" s="16">
        <f>SUM(AF34:AF36)</f>
        <v>750</v>
      </c>
    </row>
    <row r="39" spans="1:32" ht="12.75">
      <c r="A39" s="32" t="s">
        <v>147</v>
      </c>
      <c r="C39" s="99">
        <f>SUM(C34:C36)</f>
        <v>-510</v>
      </c>
      <c r="D39" s="112">
        <f>SUM(D34:D36)</f>
        <v>473</v>
      </c>
      <c r="F39" s="112">
        <f>SUM(F34:F36)</f>
        <v>-510</v>
      </c>
      <c r="G39" s="112">
        <f>SUM(G34:G36)</f>
        <v>473</v>
      </c>
      <c r="H39" s="112"/>
      <c r="I39" s="112"/>
      <c r="J39" s="112"/>
      <c r="K39" s="112"/>
      <c r="L39" s="112"/>
      <c r="M39" s="99">
        <f>SUM(M34:M36)</f>
        <v>1273</v>
      </c>
      <c r="N39" s="112">
        <f>SUM(N34:N36)</f>
        <v>1504</v>
      </c>
      <c r="O39" s="99">
        <f aca="true" t="shared" si="1" ref="O39:T39">SUM(O34:O36)</f>
        <v>288</v>
      </c>
      <c r="P39" s="99">
        <f t="shared" si="1"/>
        <v>1273</v>
      </c>
      <c r="Q39" s="99">
        <f t="shared" si="1"/>
        <v>512</v>
      </c>
      <c r="R39" s="99">
        <f t="shared" si="1"/>
        <v>985</v>
      </c>
      <c r="S39" s="52">
        <f t="shared" si="1"/>
        <v>473</v>
      </c>
      <c r="T39" s="52">
        <f t="shared" si="1"/>
        <v>290</v>
      </c>
      <c r="W39" s="16"/>
      <c r="Y39" s="16"/>
      <c r="AA39" s="16"/>
      <c r="AD39" s="16"/>
      <c r="AF39" s="16"/>
    </row>
    <row r="40" spans="3:32" ht="12.75">
      <c r="C40" s="21"/>
      <c r="D40" s="96"/>
      <c r="F40" s="110"/>
      <c r="G40" s="96"/>
      <c r="H40" s="96"/>
      <c r="I40" s="96"/>
      <c r="J40" s="96"/>
      <c r="K40" s="96"/>
      <c r="L40" s="96"/>
      <c r="M40" s="21"/>
      <c r="N40" s="110"/>
      <c r="O40" s="21"/>
      <c r="P40" s="21"/>
      <c r="Q40" s="21"/>
      <c r="R40" s="21"/>
      <c r="S40" s="16"/>
      <c r="T40" s="48"/>
      <c r="W40" s="16"/>
      <c r="Y40" s="16"/>
      <c r="AA40" s="16"/>
      <c r="AD40" s="16"/>
      <c r="AF40" s="16"/>
    </row>
    <row r="41" spans="1:32" ht="12.75">
      <c r="A41" s="32" t="s">
        <v>26</v>
      </c>
      <c r="C41" s="21">
        <v>97980</v>
      </c>
      <c r="D41" s="96">
        <v>97980</v>
      </c>
      <c r="F41" s="110">
        <v>97980</v>
      </c>
      <c r="G41" s="96">
        <v>97980</v>
      </c>
      <c r="H41" s="96"/>
      <c r="I41" s="96"/>
      <c r="J41" s="96"/>
      <c r="K41" s="96"/>
      <c r="L41" s="96"/>
      <c r="M41" s="21">
        <v>97980</v>
      </c>
      <c r="N41" s="110">
        <v>97980</v>
      </c>
      <c r="O41" s="21">
        <v>97980</v>
      </c>
      <c r="P41" s="21">
        <v>97980</v>
      </c>
      <c r="Q41" s="21">
        <v>97980</v>
      </c>
      <c r="R41" s="21">
        <v>97980</v>
      </c>
      <c r="S41" s="16">
        <v>97980</v>
      </c>
      <c r="T41" s="46">
        <v>70637</v>
      </c>
      <c r="W41" s="16">
        <v>70637</v>
      </c>
      <c r="Y41" s="16">
        <v>80527</v>
      </c>
      <c r="AA41" s="16">
        <v>75582</v>
      </c>
      <c r="AD41" s="16">
        <v>97980</v>
      </c>
      <c r="AF41" s="16">
        <v>83049</v>
      </c>
    </row>
    <row r="42" spans="3:32" ht="12.75">
      <c r="C42" s="21"/>
      <c r="D42" s="64"/>
      <c r="F42" s="110" t="s">
        <v>17</v>
      </c>
      <c r="G42" s="64"/>
      <c r="H42" s="64"/>
      <c r="I42" s="64"/>
      <c r="J42" s="64"/>
      <c r="K42" s="64"/>
      <c r="L42" s="64"/>
      <c r="M42" s="21"/>
      <c r="N42" s="110" t="s">
        <v>17</v>
      </c>
      <c r="O42" s="21"/>
      <c r="P42" s="21" t="s">
        <v>17</v>
      </c>
      <c r="Q42" s="21"/>
      <c r="R42" s="21" t="s">
        <v>17</v>
      </c>
      <c r="S42" s="21" t="s">
        <v>17</v>
      </c>
      <c r="T42" s="42"/>
      <c r="W42" s="16"/>
      <c r="Y42" s="16"/>
      <c r="AA42" s="21" t="s">
        <v>17</v>
      </c>
      <c r="AD42" s="16"/>
      <c r="AF42" s="21" t="s">
        <v>17</v>
      </c>
    </row>
    <row r="43" spans="1:32" ht="12.75">
      <c r="A43" s="32" t="s">
        <v>27</v>
      </c>
      <c r="C43" s="21"/>
      <c r="D43" s="64"/>
      <c r="F43" s="110"/>
      <c r="G43" s="64"/>
      <c r="H43" s="64"/>
      <c r="I43" s="64"/>
      <c r="J43" s="64"/>
      <c r="K43" s="64"/>
      <c r="L43" s="64"/>
      <c r="M43" s="21"/>
      <c r="N43" s="110"/>
      <c r="O43" s="21"/>
      <c r="P43" s="21"/>
      <c r="Q43" s="21"/>
      <c r="R43" s="21"/>
      <c r="S43" s="16"/>
      <c r="T43" s="42"/>
      <c r="W43" s="16"/>
      <c r="Y43" s="16"/>
      <c r="AA43" s="16"/>
      <c r="AD43" s="16"/>
      <c r="AF43" s="16"/>
    </row>
    <row r="44" spans="3:32" ht="12.75">
      <c r="C44" s="21"/>
      <c r="D44" s="64"/>
      <c r="F44" s="110"/>
      <c r="G44" s="64"/>
      <c r="H44" s="64"/>
      <c r="I44" s="64"/>
      <c r="J44" s="64"/>
      <c r="K44" s="64"/>
      <c r="L44" s="64"/>
      <c r="M44" s="21"/>
      <c r="N44" s="110"/>
      <c r="O44" s="21"/>
      <c r="P44" s="21"/>
      <c r="Q44" s="21"/>
      <c r="R44" s="21"/>
      <c r="S44" s="16"/>
      <c r="T44" s="42"/>
      <c r="W44" s="16"/>
      <c r="Y44" s="16"/>
      <c r="AA44" s="16"/>
      <c r="AD44" s="16"/>
      <c r="AF44" s="16"/>
    </row>
    <row r="45" spans="1:32" ht="12.75">
      <c r="A45" s="32" t="s">
        <v>28</v>
      </c>
      <c r="C45" s="100">
        <f>C39/C41*100</f>
        <v>-0.5205143906919779</v>
      </c>
      <c r="D45" s="113">
        <f>D39/D41*100</f>
        <v>0.48275158195550116</v>
      </c>
      <c r="F45" s="113">
        <f>F39/F41*100</f>
        <v>-0.5205143906919779</v>
      </c>
      <c r="G45" s="113">
        <f>G39/G41*100</f>
        <v>0.48275158195550116</v>
      </c>
      <c r="H45" s="113"/>
      <c r="I45" s="113"/>
      <c r="J45" s="113"/>
      <c r="K45" s="113"/>
      <c r="L45" s="113"/>
      <c r="M45" s="100">
        <f>M39/M41*100</f>
        <v>1.2992447438252703</v>
      </c>
      <c r="N45" s="113">
        <f>N39/N41*100</f>
        <v>1.5350071443151663</v>
      </c>
      <c r="O45" s="100">
        <f aca="true" t="shared" si="2" ref="O45:T45">O39/O41*100</f>
        <v>0.29393753827311697</v>
      </c>
      <c r="P45" s="100">
        <f t="shared" si="2"/>
        <v>1.2992447438252703</v>
      </c>
      <c r="Q45" s="100">
        <f t="shared" si="2"/>
        <v>0.5225556235966523</v>
      </c>
      <c r="R45" s="100">
        <f t="shared" si="2"/>
        <v>1.0053072055521535</v>
      </c>
      <c r="S45" s="57">
        <f t="shared" si="2"/>
        <v>0.48275158195550116</v>
      </c>
      <c r="T45" s="57">
        <f t="shared" si="2"/>
        <v>0.41054971190735734</v>
      </c>
      <c r="W45" s="57">
        <f>W38/W41*100</f>
        <v>0.41054971190735734</v>
      </c>
      <c r="Y45" s="57">
        <f>Y38/Y41*100</f>
        <v>-0.07202553180920684</v>
      </c>
      <c r="AA45" s="57">
        <f>AA38/AA41*100</f>
        <v>0.3069513905427218</v>
      </c>
      <c r="AD45" s="57">
        <f>AD38/AD41*100</f>
        <v>0.5286793223106757</v>
      </c>
      <c r="AF45" s="57">
        <f>AF38/AF41*100</f>
        <v>0.9030813134414623</v>
      </c>
    </row>
    <row r="46" spans="3:32" ht="12.75">
      <c r="C46" s="21"/>
      <c r="D46" s="64"/>
      <c r="F46" s="110"/>
      <c r="G46" s="64"/>
      <c r="H46" s="64"/>
      <c r="I46" s="64"/>
      <c r="J46" s="64"/>
      <c r="K46" s="64"/>
      <c r="L46" s="64"/>
      <c r="M46" s="21"/>
      <c r="N46" s="110"/>
      <c r="O46" s="21"/>
      <c r="P46" s="21"/>
      <c r="Q46" s="21"/>
      <c r="R46" s="21"/>
      <c r="S46" s="16"/>
      <c r="T46" s="42"/>
      <c r="W46" s="16"/>
      <c r="Y46" s="16"/>
      <c r="AA46" s="16"/>
      <c r="AD46" s="16"/>
      <c r="AF46" s="16"/>
    </row>
    <row r="47" spans="1:32" ht="12.75">
      <c r="A47" s="32" t="s">
        <v>29</v>
      </c>
      <c r="C47" s="55" t="s">
        <v>22</v>
      </c>
      <c r="D47" s="64" t="s">
        <v>22</v>
      </c>
      <c r="F47" s="111" t="s">
        <v>22</v>
      </c>
      <c r="G47" s="64" t="s">
        <v>22</v>
      </c>
      <c r="H47" s="64"/>
      <c r="I47" s="64"/>
      <c r="J47" s="64"/>
      <c r="K47" s="64"/>
      <c r="L47" s="64"/>
      <c r="M47" s="55" t="s">
        <v>22</v>
      </c>
      <c r="N47" s="111" t="s">
        <v>22</v>
      </c>
      <c r="O47" s="55" t="s">
        <v>22</v>
      </c>
      <c r="P47" s="55" t="s">
        <v>22</v>
      </c>
      <c r="Q47" s="55" t="s">
        <v>22</v>
      </c>
      <c r="R47" s="55" t="s">
        <v>22</v>
      </c>
      <c r="S47" s="58" t="s">
        <v>22</v>
      </c>
      <c r="T47" s="47" t="s">
        <v>22</v>
      </c>
      <c r="W47" s="58" t="s">
        <v>22</v>
      </c>
      <c r="Y47" s="58" t="s">
        <v>22</v>
      </c>
      <c r="AA47" s="58" t="s">
        <v>22</v>
      </c>
      <c r="AD47" s="58" t="s">
        <v>22</v>
      </c>
      <c r="AF47" s="58" t="s">
        <v>22</v>
      </c>
    </row>
    <row r="48" spans="3:32" ht="12.75">
      <c r="C48" s="21"/>
      <c r="D48" s="64"/>
      <c r="F48" s="110"/>
      <c r="G48" s="64"/>
      <c r="H48" s="64"/>
      <c r="I48" s="64"/>
      <c r="J48" s="64"/>
      <c r="K48" s="64"/>
      <c r="L48" s="64"/>
      <c r="M48" s="21"/>
      <c r="N48" s="110"/>
      <c r="O48" s="21"/>
      <c r="P48" s="21"/>
      <c r="Q48" s="21"/>
      <c r="R48" s="21"/>
      <c r="S48" s="16"/>
      <c r="T48" s="42"/>
      <c r="W48" s="16"/>
      <c r="Y48" s="16"/>
      <c r="AA48" s="16"/>
      <c r="AD48" s="16"/>
      <c r="AF48" s="16"/>
    </row>
    <row r="49" spans="1:32" ht="12.75">
      <c r="A49" s="32" t="s">
        <v>19</v>
      </c>
      <c r="C49" s="55" t="s">
        <v>22</v>
      </c>
      <c r="D49" s="64" t="s">
        <v>22</v>
      </c>
      <c r="F49" s="111" t="s">
        <v>22</v>
      </c>
      <c r="G49" s="64" t="s">
        <v>22</v>
      </c>
      <c r="H49" s="64"/>
      <c r="I49" s="64"/>
      <c r="J49" s="64"/>
      <c r="K49" s="64"/>
      <c r="L49" s="64"/>
      <c r="M49" s="55" t="s">
        <v>22</v>
      </c>
      <c r="N49" s="111" t="s">
        <v>22</v>
      </c>
      <c r="O49" s="55" t="s">
        <v>22</v>
      </c>
      <c r="P49" s="55" t="s">
        <v>22</v>
      </c>
      <c r="Q49" s="55" t="s">
        <v>22</v>
      </c>
      <c r="R49" s="55" t="s">
        <v>22</v>
      </c>
      <c r="S49" s="58" t="s">
        <v>22</v>
      </c>
      <c r="T49" s="47" t="s">
        <v>22</v>
      </c>
      <c r="W49" s="55" t="s">
        <v>22</v>
      </c>
      <c r="Y49" s="55" t="s">
        <v>22</v>
      </c>
      <c r="AA49" s="58" t="s">
        <v>22</v>
      </c>
      <c r="AD49" s="55" t="s">
        <v>22</v>
      </c>
      <c r="AF49" s="58" t="s">
        <v>22</v>
      </c>
    </row>
    <row r="50" spans="3:30" ht="12.75">
      <c r="C50" s="16"/>
      <c r="D50" s="64"/>
      <c r="G50" s="64"/>
      <c r="H50" s="64"/>
      <c r="I50" s="64"/>
      <c r="J50" s="64"/>
      <c r="K50" s="64"/>
      <c r="L50" s="64"/>
      <c r="M50" s="16"/>
      <c r="O50" s="16"/>
      <c r="Q50" s="42"/>
      <c r="R50" s="42"/>
      <c r="T50" s="42"/>
      <c r="Y50" s="16"/>
      <c r="AD50" s="16"/>
    </row>
    <row r="51" spans="1:25" ht="12.75">
      <c r="A51" s="20"/>
      <c r="B51" s="20"/>
      <c r="C51" s="16"/>
      <c r="D51" s="64"/>
      <c r="G51" s="64"/>
      <c r="H51" s="64"/>
      <c r="I51" s="64"/>
      <c r="J51" s="64"/>
      <c r="K51" s="64"/>
      <c r="L51" s="64"/>
      <c r="M51" s="16"/>
      <c r="O51" s="16"/>
      <c r="Q51" s="42"/>
      <c r="R51" s="42"/>
      <c r="Y51" s="16"/>
    </row>
    <row r="52" spans="1:25" ht="12.75">
      <c r="A52" s="24"/>
      <c r="B52" s="24"/>
      <c r="C52" s="16"/>
      <c r="D52" s="64"/>
      <c r="G52" s="64"/>
      <c r="H52" s="64"/>
      <c r="I52" s="64"/>
      <c r="J52" s="64"/>
      <c r="K52" s="64"/>
      <c r="L52" s="64"/>
      <c r="M52" s="16"/>
      <c r="O52" s="16"/>
      <c r="Q52" s="42"/>
      <c r="R52" s="42"/>
      <c r="Y52" s="16"/>
    </row>
    <row r="53" spans="4:18" ht="12.75">
      <c r="D53" s="64"/>
      <c r="G53" s="64"/>
      <c r="H53" s="64"/>
      <c r="I53" s="64"/>
      <c r="J53" s="64"/>
      <c r="K53" s="64"/>
      <c r="L53" s="64"/>
      <c r="Q53" s="42"/>
      <c r="R53" s="42"/>
    </row>
    <row r="54" spans="4:18" ht="12.75">
      <c r="D54" s="64"/>
      <c r="G54" s="64"/>
      <c r="H54" s="64"/>
      <c r="I54" s="64"/>
      <c r="J54" s="64"/>
      <c r="K54" s="64"/>
      <c r="L54" s="64"/>
      <c r="Q54" s="42"/>
      <c r="R54" s="42"/>
    </row>
    <row r="55" spans="1:18" ht="12.75">
      <c r="A55" s="32" t="s">
        <v>30</v>
      </c>
      <c r="D55" s="64"/>
      <c r="G55" s="64"/>
      <c r="H55" s="64"/>
      <c r="I55" s="64"/>
      <c r="J55" s="64"/>
      <c r="K55" s="64"/>
      <c r="L55" s="64"/>
      <c r="Q55" s="42"/>
      <c r="R55" s="42"/>
    </row>
    <row r="56" spans="4:18" ht="12.75">
      <c r="D56" s="64"/>
      <c r="G56" s="64"/>
      <c r="H56" s="64"/>
      <c r="I56" s="64"/>
      <c r="J56" s="64"/>
      <c r="K56" s="64"/>
      <c r="L56" s="64"/>
      <c r="Q56" s="42"/>
      <c r="R56" s="42"/>
    </row>
    <row r="57" spans="1:18" ht="12.75">
      <c r="A57" s="32" t="s">
        <v>128</v>
      </c>
      <c r="D57" s="64"/>
      <c r="G57" s="64"/>
      <c r="H57" s="64"/>
      <c r="I57" s="64"/>
      <c r="J57" s="64"/>
      <c r="K57" s="64"/>
      <c r="L57" s="64"/>
      <c r="Q57" s="42"/>
      <c r="R57" s="42"/>
    </row>
    <row r="58" spans="1:18" ht="12.75">
      <c r="A58" s="20" t="s">
        <v>200</v>
      </c>
      <c r="D58" s="64"/>
      <c r="G58" s="64"/>
      <c r="H58" s="64"/>
      <c r="I58" s="64"/>
      <c r="J58" s="64"/>
      <c r="K58" s="64"/>
      <c r="L58" s="64"/>
      <c r="Q58" s="42"/>
      <c r="R58" s="42"/>
    </row>
    <row r="59" spans="1:18" ht="12.75">
      <c r="A59" s="32" t="s">
        <v>143</v>
      </c>
      <c r="D59" s="64"/>
      <c r="G59" s="64"/>
      <c r="H59" s="64"/>
      <c r="I59" s="64"/>
      <c r="J59" s="64"/>
      <c r="K59" s="64"/>
      <c r="L59" s="64"/>
      <c r="Q59" s="42"/>
      <c r="R59" s="42"/>
    </row>
    <row r="60" ht="12.75">
      <c r="D60" s="64"/>
    </row>
    <row r="61" ht="12.75">
      <c r="D61" s="64"/>
    </row>
    <row r="62" ht="12.75">
      <c r="D62" s="64"/>
    </row>
    <row r="63" ht="12.75">
      <c r="D63" s="64"/>
    </row>
    <row r="64" ht="12.75">
      <c r="D64" s="64"/>
    </row>
    <row r="65" ht="12.75">
      <c r="D65" s="64"/>
    </row>
    <row r="66" ht="12.75">
      <c r="D66" s="64"/>
    </row>
    <row r="67" ht="12.75">
      <c r="D67" s="64"/>
    </row>
    <row r="68" ht="12.75">
      <c r="D68" s="64"/>
    </row>
    <row r="69" ht="12.75">
      <c r="D69" s="64"/>
    </row>
    <row r="70" ht="12.75"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4"/>
    </row>
    <row r="92" ht="12.75">
      <c r="D92" s="64"/>
    </row>
    <row r="93" ht="12.75">
      <c r="D93" s="64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4"/>
    </row>
    <row r="117" ht="12.75">
      <c r="D117" s="64"/>
    </row>
    <row r="118" ht="12.75">
      <c r="D118" s="64"/>
    </row>
    <row r="119" ht="12.75">
      <c r="D119" s="64"/>
    </row>
    <row r="120" ht="12.75">
      <c r="D120" s="64"/>
    </row>
    <row r="121" ht="12.75">
      <c r="D121" s="64"/>
    </row>
    <row r="122" ht="12.75">
      <c r="D122" s="64"/>
    </row>
    <row r="123" ht="12.75">
      <c r="D123" s="64"/>
    </row>
    <row r="124" ht="12.75">
      <c r="D124" s="64"/>
    </row>
    <row r="125" ht="12.75">
      <c r="D125" s="64"/>
    </row>
    <row r="126" ht="12.75">
      <c r="D126" s="64"/>
    </row>
    <row r="127" ht="12.75">
      <c r="D127" s="64"/>
    </row>
    <row r="128" ht="12.75">
      <c r="D128" s="64"/>
    </row>
    <row r="129" ht="12.75">
      <c r="D129" s="64"/>
    </row>
    <row r="130" ht="12.75">
      <c r="D130" s="64"/>
    </row>
    <row r="131" ht="12.75">
      <c r="D131" s="64"/>
    </row>
    <row r="132" ht="12.75">
      <c r="D132" s="64"/>
    </row>
    <row r="133" ht="12.75">
      <c r="D133" s="64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  <row r="144" ht="12.75">
      <c r="D144" s="64"/>
    </row>
    <row r="145" ht="12.75">
      <c r="D145" s="64"/>
    </row>
    <row r="146" ht="12.75">
      <c r="D146" s="64"/>
    </row>
    <row r="147" ht="12.75">
      <c r="D147" s="64"/>
    </row>
    <row r="148" ht="12.75">
      <c r="D148" s="64"/>
    </row>
    <row r="149" ht="12.75">
      <c r="D149" s="64"/>
    </row>
    <row r="150" ht="12.75">
      <c r="D150" s="64"/>
    </row>
    <row r="151" ht="12.75">
      <c r="D151" s="64"/>
    </row>
    <row r="152" ht="12.75">
      <c r="D152" s="64"/>
    </row>
    <row r="153" ht="12.75">
      <c r="D153" s="64"/>
    </row>
    <row r="154" ht="12.75">
      <c r="D154" s="64"/>
    </row>
    <row r="155" ht="12.75">
      <c r="D155" s="64"/>
    </row>
    <row r="156" ht="12.75">
      <c r="D156" s="64"/>
    </row>
    <row r="157" ht="12.75">
      <c r="D157" s="64"/>
    </row>
    <row r="158" ht="12.75">
      <c r="D158" s="64"/>
    </row>
    <row r="159" ht="12.75">
      <c r="D159" s="64"/>
    </row>
    <row r="160" ht="12.75">
      <c r="D160" s="64"/>
    </row>
    <row r="161" ht="12.75">
      <c r="D161" s="64"/>
    </row>
    <row r="162" ht="12.75">
      <c r="D162" s="64"/>
    </row>
    <row r="163" ht="12.75">
      <c r="D163" s="64"/>
    </row>
    <row r="164" ht="12.75">
      <c r="D164" s="64"/>
    </row>
    <row r="165" ht="12.75">
      <c r="D165" s="64"/>
    </row>
    <row r="166" ht="12.75">
      <c r="D166" s="64"/>
    </row>
    <row r="167" ht="12.75">
      <c r="D167" s="64"/>
    </row>
    <row r="168" ht="12.75">
      <c r="D168" s="64"/>
    </row>
    <row r="169" ht="12.75">
      <c r="D169" s="64"/>
    </row>
    <row r="170" ht="12.75">
      <c r="D170" s="64"/>
    </row>
    <row r="171" ht="12.75">
      <c r="D171" s="64"/>
    </row>
    <row r="172" ht="12.75">
      <c r="D172" s="64"/>
    </row>
    <row r="173" ht="12.75">
      <c r="D173" s="64"/>
    </row>
    <row r="174" ht="12.75">
      <c r="D174" s="64"/>
    </row>
    <row r="175" ht="12.75">
      <c r="D175" s="64"/>
    </row>
    <row r="176" ht="12.75">
      <c r="D176" s="64"/>
    </row>
    <row r="177" ht="12.75">
      <c r="D177" s="64"/>
    </row>
    <row r="178" ht="12.75">
      <c r="D178" s="64"/>
    </row>
    <row r="179" ht="12.75">
      <c r="D179" s="64"/>
    </row>
    <row r="180" ht="12.75">
      <c r="D180" s="64"/>
    </row>
    <row r="181" ht="12.75">
      <c r="D181" s="64"/>
    </row>
    <row r="182" ht="12.75">
      <c r="D182" s="64"/>
    </row>
    <row r="183" ht="12.75">
      <c r="D183" s="64"/>
    </row>
    <row r="184" ht="12.75">
      <c r="D184" s="64"/>
    </row>
    <row r="185" ht="12.75">
      <c r="D185" s="64"/>
    </row>
    <row r="186" ht="12.75">
      <c r="D186" s="64"/>
    </row>
    <row r="187" ht="12.75">
      <c r="D187" s="64"/>
    </row>
    <row r="188" ht="12.75">
      <c r="D188" s="64"/>
    </row>
    <row r="189" ht="12.75">
      <c r="D189" s="64"/>
    </row>
    <row r="190" ht="12.75">
      <c r="D190" s="64"/>
    </row>
    <row r="191" ht="12.75">
      <c r="D191" s="64"/>
    </row>
    <row r="192" ht="12.75">
      <c r="D192" s="64"/>
    </row>
    <row r="193" ht="12.75">
      <c r="D193" s="64"/>
    </row>
    <row r="194" ht="12.75">
      <c r="D194" s="64"/>
    </row>
    <row r="195" ht="12.75">
      <c r="D195" s="64"/>
    </row>
    <row r="196" ht="12.75">
      <c r="D196" s="64"/>
    </row>
    <row r="197" ht="12.75">
      <c r="D197" s="64"/>
    </row>
    <row r="198" ht="12.75">
      <c r="D198" s="64"/>
    </row>
    <row r="199" ht="12.75">
      <c r="D199" s="64"/>
    </row>
    <row r="200" ht="12.75">
      <c r="D200" s="64"/>
    </row>
    <row r="201" ht="12.75">
      <c r="D201" s="64"/>
    </row>
    <row r="202" ht="12.75">
      <c r="D202" s="64"/>
    </row>
    <row r="203" ht="12.75">
      <c r="D203" s="64"/>
    </row>
    <row r="204" ht="12.75">
      <c r="D204" s="64"/>
    </row>
    <row r="205" ht="12.75">
      <c r="D205" s="64"/>
    </row>
    <row r="206" ht="12.75">
      <c r="D206" s="64"/>
    </row>
    <row r="207" ht="12.75">
      <c r="D207" s="64"/>
    </row>
    <row r="208" ht="12.75">
      <c r="D208" s="64"/>
    </row>
    <row r="209" ht="12.75">
      <c r="D209" s="64"/>
    </row>
    <row r="210" ht="12.75">
      <c r="D210" s="64"/>
    </row>
    <row r="211" ht="12.75">
      <c r="D211" s="64"/>
    </row>
    <row r="212" ht="12.75">
      <c r="D212" s="64"/>
    </row>
    <row r="213" ht="12.75">
      <c r="D213" s="64"/>
    </row>
    <row r="214" ht="12.75">
      <c r="D214" s="64"/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  <row r="239" ht="12.75">
      <c r="D239" s="64"/>
    </row>
    <row r="240" ht="12.75">
      <c r="D240" s="64"/>
    </row>
    <row r="241" ht="12.75">
      <c r="D241" s="64"/>
    </row>
    <row r="242" ht="12.75">
      <c r="D242" s="64"/>
    </row>
    <row r="243" ht="12.75">
      <c r="D243" s="64"/>
    </row>
    <row r="244" ht="12.75">
      <c r="D244" s="64"/>
    </row>
    <row r="245" ht="12.75">
      <c r="D245" s="64"/>
    </row>
    <row r="246" ht="12.75">
      <c r="D246" s="64"/>
    </row>
    <row r="247" ht="12.75">
      <c r="D247" s="64"/>
    </row>
    <row r="248" ht="12.75">
      <c r="D248" s="64"/>
    </row>
    <row r="249" ht="12.75">
      <c r="D249" s="64"/>
    </row>
    <row r="250" ht="12.75">
      <c r="D250" s="64"/>
    </row>
    <row r="251" ht="12.75">
      <c r="D251" s="64"/>
    </row>
    <row r="252" ht="12.75">
      <c r="D252" s="64"/>
    </row>
    <row r="253" ht="12.75">
      <c r="D253" s="64"/>
    </row>
    <row r="254" ht="12.75">
      <c r="D254" s="64"/>
    </row>
    <row r="255" ht="12.75">
      <c r="D255" s="64"/>
    </row>
    <row r="256" ht="12.75">
      <c r="D256" s="64"/>
    </row>
    <row r="257" ht="12.75">
      <c r="D257" s="64"/>
    </row>
    <row r="258" ht="12.75">
      <c r="D258" s="64"/>
    </row>
    <row r="259" ht="12.75">
      <c r="D259" s="64"/>
    </row>
    <row r="260" ht="12.75">
      <c r="D260" s="64"/>
    </row>
    <row r="261" ht="12.75">
      <c r="D261" s="64"/>
    </row>
    <row r="262" ht="12.75">
      <c r="D262" s="64"/>
    </row>
    <row r="263" ht="12.75">
      <c r="D263" s="64"/>
    </row>
    <row r="264" ht="12.75">
      <c r="D264" s="64"/>
    </row>
    <row r="265" ht="12.75">
      <c r="D265" s="64"/>
    </row>
    <row r="266" ht="12.75">
      <c r="D266" s="64"/>
    </row>
    <row r="267" ht="12.75">
      <c r="D267" s="64"/>
    </row>
    <row r="268" ht="12.75">
      <c r="D268" s="64"/>
    </row>
    <row r="269" ht="12.75">
      <c r="D269" s="64"/>
    </row>
    <row r="270" ht="12.75">
      <c r="D270" s="64"/>
    </row>
    <row r="271" ht="12.75">
      <c r="D271" s="64"/>
    </row>
  </sheetData>
  <mergeCells count="9">
    <mergeCell ref="S9:T9"/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75" right="0.75" top="0.75" bottom="0.75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="75" zoomScaleNormal="75" workbookViewId="0" topLeftCell="A1">
      <selection activeCell="I52" sqref="I52"/>
    </sheetView>
  </sheetViews>
  <sheetFormatPr defaultColWidth="9.140625" defaultRowHeight="12.75"/>
  <cols>
    <col min="1" max="1" width="0.71875" style="59" customWidth="1"/>
    <col min="2" max="2" width="3.7109375" style="59" customWidth="1"/>
    <col min="3" max="3" width="4.57421875" style="59" customWidth="1"/>
    <col min="4" max="4" width="8.00390625" style="59" customWidth="1"/>
    <col min="5" max="5" width="33.7109375" style="59" customWidth="1"/>
    <col min="6" max="7" width="0.85546875" style="59" customWidth="1"/>
    <col min="8" max="8" width="1.28515625" style="59" customWidth="1"/>
    <col min="9" max="9" width="19.140625" style="81" customWidth="1"/>
    <col min="10" max="10" width="4.421875" style="59" customWidth="1"/>
    <col min="11" max="11" width="18.7109375" style="59" customWidth="1"/>
    <col min="12" max="12" width="2.140625" style="59" customWidth="1"/>
    <col min="13" max="13" width="9.140625" style="59" customWidth="1"/>
    <col min="14" max="14" width="19.140625" style="81" hidden="1" customWidth="1"/>
    <col min="15" max="16384" width="9.140625" style="59" customWidth="1"/>
  </cols>
  <sheetData>
    <row r="1" spans="1:14" ht="15.75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N1" s="59"/>
    </row>
    <row r="2" spans="2:14" ht="12.75">
      <c r="B2" s="135" t="s">
        <v>21</v>
      </c>
      <c r="C2" s="135"/>
      <c r="D2" s="135"/>
      <c r="E2" s="135"/>
      <c r="F2" s="135"/>
      <c r="G2" s="135"/>
      <c r="H2" s="135"/>
      <c r="I2" s="135"/>
      <c r="J2" s="135"/>
      <c r="K2" s="135"/>
      <c r="N2" s="59"/>
    </row>
    <row r="3" spans="1:14" ht="12.75">
      <c r="A3" s="136" t="s">
        <v>187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N3" s="59"/>
    </row>
    <row r="4" spans="1:14" ht="12.75">
      <c r="A4" s="60"/>
      <c r="B4" s="60"/>
      <c r="C4" s="60"/>
      <c r="D4" s="60"/>
      <c r="E4" s="60"/>
      <c r="F4" s="60"/>
      <c r="G4" s="60"/>
      <c r="H4" s="60"/>
      <c r="I4" s="60"/>
      <c r="N4" s="60"/>
    </row>
    <row r="5" spans="9:14" s="61" customFormat="1" ht="12.75">
      <c r="I5" s="62" t="s">
        <v>17</v>
      </c>
      <c r="N5" s="62" t="s">
        <v>17</v>
      </c>
    </row>
    <row r="6" spans="9:14" s="61" customFormat="1" ht="12.75" customHeight="1">
      <c r="I6" s="93" t="s">
        <v>174</v>
      </c>
      <c r="J6" s="64"/>
      <c r="K6" s="94" t="s">
        <v>175</v>
      </c>
      <c r="N6" s="93" t="s">
        <v>174</v>
      </c>
    </row>
    <row r="7" spans="9:14" s="61" customFormat="1" ht="12.75">
      <c r="I7" s="94" t="s">
        <v>183</v>
      </c>
      <c r="J7" s="64"/>
      <c r="K7" s="94" t="s">
        <v>173</v>
      </c>
      <c r="N7" s="94" t="s">
        <v>188</v>
      </c>
    </row>
    <row r="8" spans="9:14" s="61" customFormat="1" ht="12.75">
      <c r="I8" s="95" t="s">
        <v>32</v>
      </c>
      <c r="J8" s="64"/>
      <c r="K8" s="95" t="s">
        <v>32</v>
      </c>
      <c r="N8" s="95" t="s">
        <v>32</v>
      </c>
    </row>
    <row r="9" spans="2:14" s="61" customFormat="1" ht="12.75">
      <c r="B9" s="63" t="s">
        <v>33</v>
      </c>
      <c r="I9" s="18"/>
      <c r="N9" s="18"/>
    </row>
    <row r="10" spans="2:14" s="61" customFormat="1" ht="12.75">
      <c r="B10" s="61" t="s">
        <v>129</v>
      </c>
      <c r="G10" s="18"/>
      <c r="H10" s="18"/>
      <c r="I10" s="18">
        <v>9035</v>
      </c>
      <c r="K10" s="96">
        <v>9195</v>
      </c>
      <c r="N10" s="18">
        <v>9195</v>
      </c>
    </row>
    <row r="11" spans="2:14" s="61" customFormat="1" ht="12.75" hidden="1">
      <c r="B11" s="61" t="s">
        <v>34</v>
      </c>
      <c r="G11" s="18"/>
      <c r="H11" s="18"/>
      <c r="I11" s="18">
        <v>0</v>
      </c>
      <c r="K11" s="64">
        <v>0</v>
      </c>
      <c r="N11" s="18">
        <v>0</v>
      </c>
    </row>
    <row r="12" spans="2:14" s="61" customFormat="1" ht="12.75" hidden="1">
      <c r="B12" s="61" t="s">
        <v>35</v>
      </c>
      <c r="G12" s="18"/>
      <c r="H12" s="18"/>
      <c r="I12" s="18">
        <v>0</v>
      </c>
      <c r="K12" s="65">
        <v>0</v>
      </c>
      <c r="N12" s="18">
        <v>0</v>
      </c>
    </row>
    <row r="13" spans="2:14" s="61" customFormat="1" ht="12.75">
      <c r="B13" s="61" t="s">
        <v>36</v>
      </c>
      <c r="G13" s="18"/>
      <c r="H13" s="18"/>
      <c r="I13" s="18">
        <v>105</v>
      </c>
      <c r="K13" s="64">
        <v>105</v>
      </c>
      <c r="N13" s="18">
        <v>105</v>
      </c>
    </row>
    <row r="14" spans="2:14" s="61" customFormat="1" ht="12.75">
      <c r="B14" s="61" t="s">
        <v>169</v>
      </c>
      <c r="G14" s="18"/>
      <c r="H14" s="18"/>
      <c r="I14" s="18">
        <v>80</v>
      </c>
      <c r="K14" s="64">
        <v>80</v>
      </c>
      <c r="N14" s="18">
        <v>176</v>
      </c>
    </row>
    <row r="15" spans="2:14" s="61" customFormat="1" ht="12.75">
      <c r="B15" s="61" t="s">
        <v>170</v>
      </c>
      <c r="G15" s="18"/>
      <c r="H15" s="18"/>
      <c r="I15" s="18">
        <v>69</v>
      </c>
      <c r="K15" s="64">
        <v>69</v>
      </c>
      <c r="N15" s="18">
        <v>69</v>
      </c>
    </row>
    <row r="16" spans="7:14" s="61" customFormat="1" ht="12.75">
      <c r="G16" s="18"/>
      <c r="H16" s="18"/>
      <c r="I16" s="66">
        <f>SUM(I10:I15)</f>
        <v>9289</v>
      </c>
      <c r="K16" s="66">
        <f>SUM(K10:K15)</f>
        <v>9449</v>
      </c>
      <c r="N16" s="66">
        <f>SUM(N10:N15)</f>
        <v>9545</v>
      </c>
    </row>
    <row r="17" spans="7:14" s="61" customFormat="1" ht="12.75">
      <c r="G17" s="18"/>
      <c r="H17" s="18"/>
      <c r="I17" s="18"/>
      <c r="N17" s="18"/>
    </row>
    <row r="18" spans="2:14" s="61" customFormat="1" ht="12.75">
      <c r="B18" s="63" t="s">
        <v>37</v>
      </c>
      <c r="G18" s="18"/>
      <c r="H18" s="18"/>
      <c r="I18" s="18"/>
      <c r="N18" s="18"/>
    </row>
    <row r="19" spans="2:14" s="61" customFormat="1" ht="12.75">
      <c r="B19" s="61" t="s">
        <v>38</v>
      </c>
      <c r="G19" s="6"/>
      <c r="H19" s="6"/>
      <c r="I19" s="67">
        <v>6047</v>
      </c>
      <c r="K19" s="68">
        <v>5305</v>
      </c>
      <c r="N19" s="67">
        <v>5305</v>
      </c>
    </row>
    <row r="20" spans="2:14" s="61" customFormat="1" ht="12.75">
      <c r="B20" s="61" t="s">
        <v>130</v>
      </c>
      <c r="G20" s="6"/>
      <c r="H20" s="6"/>
      <c r="I20" s="19">
        <v>11695</v>
      </c>
      <c r="K20" s="69">
        <v>15472</v>
      </c>
      <c r="N20" s="19">
        <v>15436</v>
      </c>
    </row>
    <row r="21" spans="2:14" s="61" customFormat="1" ht="12.75">
      <c r="B21" s="61" t="s">
        <v>133</v>
      </c>
      <c r="G21" s="6"/>
      <c r="H21" s="6"/>
      <c r="I21" s="19">
        <f>4318+175</f>
        <v>4493</v>
      </c>
      <c r="K21" s="69">
        <v>2211</v>
      </c>
      <c r="N21" s="19">
        <v>2291</v>
      </c>
    </row>
    <row r="22" spans="2:14" s="61" customFormat="1" ht="12.75" hidden="1">
      <c r="B22" s="61" t="s">
        <v>39</v>
      </c>
      <c r="G22" s="6"/>
      <c r="H22" s="6"/>
      <c r="I22" s="19" t="e">
        <f>SUM(#REF!)+#REF!-#REF!</f>
        <v>#REF!</v>
      </c>
      <c r="K22" s="69" t="s">
        <v>22</v>
      </c>
      <c r="N22" s="19" t="e">
        <f>SUM(#REF!)+#REF!-#REF!</f>
        <v>#REF!</v>
      </c>
    </row>
    <row r="23" spans="2:14" s="61" customFormat="1" ht="12.75" hidden="1">
      <c r="B23" s="61" t="s">
        <v>40</v>
      </c>
      <c r="G23" s="6"/>
      <c r="H23" s="6"/>
      <c r="I23" s="19" t="e">
        <f>SUM(#REF!)+#REF!-#REF!</f>
        <v>#REF!</v>
      </c>
      <c r="K23" s="69" t="s">
        <v>22</v>
      </c>
      <c r="N23" s="19" t="e">
        <f>SUM(#REF!)+#REF!-#REF!</f>
        <v>#REF!</v>
      </c>
    </row>
    <row r="24" spans="2:14" s="61" customFormat="1" ht="12.75" hidden="1">
      <c r="B24" s="61" t="s">
        <v>41</v>
      </c>
      <c r="G24" s="6"/>
      <c r="H24" s="6"/>
      <c r="I24" s="19" t="e">
        <f>SUM(#REF!)+#REF!-#REF!</f>
        <v>#REF!</v>
      </c>
      <c r="K24" s="69" t="s">
        <v>22</v>
      </c>
      <c r="N24" s="19" t="e">
        <f>SUM(#REF!)+#REF!-#REF!</f>
        <v>#REF!</v>
      </c>
    </row>
    <row r="25" spans="2:14" s="61" customFormat="1" ht="12.75">
      <c r="B25" s="61" t="s">
        <v>42</v>
      </c>
      <c r="G25" s="6"/>
      <c r="H25" s="6"/>
      <c r="I25" s="19">
        <v>14</v>
      </c>
      <c r="K25" s="69">
        <v>33</v>
      </c>
      <c r="N25" s="19">
        <v>101</v>
      </c>
    </row>
    <row r="26" spans="2:14" s="61" customFormat="1" ht="12.75">
      <c r="B26" s="61" t="s">
        <v>43</v>
      </c>
      <c r="G26" s="18"/>
      <c r="H26" s="18"/>
      <c r="I26" s="19">
        <v>0</v>
      </c>
      <c r="K26" s="69">
        <v>0</v>
      </c>
      <c r="N26" s="19">
        <v>0</v>
      </c>
    </row>
    <row r="27" spans="2:14" s="61" customFormat="1" ht="12.75">
      <c r="B27" s="61" t="s">
        <v>44</v>
      </c>
      <c r="G27" s="6"/>
      <c r="H27" s="6"/>
      <c r="I27" s="19">
        <v>4850</v>
      </c>
      <c r="K27" s="69">
        <v>4191</v>
      </c>
      <c r="N27" s="19">
        <v>4150</v>
      </c>
    </row>
    <row r="28" spans="2:14" s="61" customFormat="1" ht="12.75">
      <c r="B28" s="61" t="s">
        <v>45</v>
      </c>
      <c r="G28" s="6"/>
      <c r="H28" s="6"/>
      <c r="I28" s="19">
        <v>648</v>
      </c>
      <c r="K28" s="70">
        <v>1338</v>
      </c>
      <c r="N28" s="19">
        <v>1338</v>
      </c>
    </row>
    <row r="29" spans="7:14" s="61" customFormat="1" ht="12.75">
      <c r="G29" s="6"/>
      <c r="H29" s="6"/>
      <c r="I29" s="71">
        <f>I19+I20+I21+I25+I26+I27+I28</f>
        <v>27747</v>
      </c>
      <c r="K29" s="71">
        <f>K19+K20+K21+K25+K26+K27+K28</f>
        <v>28550</v>
      </c>
      <c r="N29" s="71">
        <f>N19+N20+N21+N25+N26+N27+N28</f>
        <v>28621</v>
      </c>
    </row>
    <row r="30" spans="7:14" s="61" customFormat="1" ht="9" customHeight="1">
      <c r="G30" s="6"/>
      <c r="H30" s="6"/>
      <c r="I30" s="19"/>
      <c r="K30" s="72"/>
      <c r="N30" s="19"/>
    </row>
    <row r="31" spans="2:14" s="61" customFormat="1" ht="12.75">
      <c r="B31" s="33" t="s">
        <v>62</v>
      </c>
      <c r="G31" s="6"/>
      <c r="H31" s="6"/>
      <c r="I31" s="19"/>
      <c r="K31" s="72"/>
      <c r="N31" s="19"/>
    </row>
    <row r="32" spans="2:14" s="61" customFormat="1" ht="12.75">
      <c r="B32" s="61" t="s">
        <v>131</v>
      </c>
      <c r="G32" s="6"/>
      <c r="H32" s="6"/>
      <c r="I32" s="19">
        <v>2944</v>
      </c>
      <c r="K32" s="69">
        <v>5281</v>
      </c>
      <c r="N32" s="19">
        <v>5244</v>
      </c>
    </row>
    <row r="33" spans="2:14" s="61" customFormat="1" ht="12.75">
      <c r="B33" s="61" t="s">
        <v>132</v>
      </c>
      <c r="G33" s="6"/>
      <c r="H33" s="6"/>
      <c r="I33" s="19">
        <v>873</v>
      </c>
      <c r="K33" s="69">
        <v>524</v>
      </c>
      <c r="N33" s="19">
        <v>613</v>
      </c>
    </row>
    <row r="34" spans="2:14" s="61" customFormat="1" ht="12.75">
      <c r="B34" s="61" t="s">
        <v>47</v>
      </c>
      <c r="G34" s="6"/>
      <c r="H34" s="6"/>
      <c r="I34" s="19">
        <v>0</v>
      </c>
      <c r="K34" s="69">
        <v>0</v>
      </c>
      <c r="N34" s="19">
        <v>0</v>
      </c>
    </row>
    <row r="35" spans="2:14" s="61" customFormat="1" ht="12.75">
      <c r="B35" s="61" t="s">
        <v>48</v>
      </c>
      <c r="G35" s="6"/>
      <c r="H35" s="6"/>
      <c r="I35" s="19">
        <v>190</v>
      </c>
      <c r="K35" s="69">
        <v>183</v>
      </c>
      <c r="N35" s="19">
        <v>183</v>
      </c>
    </row>
    <row r="36" spans="2:14" s="61" customFormat="1" ht="12.75">
      <c r="B36" s="61" t="s">
        <v>134</v>
      </c>
      <c r="I36" s="19">
        <v>621</v>
      </c>
      <c r="K36" s="69">
        <v>660</v>
      </c>
      <c r="N36" s="19">
        <v>700</v>
      </c>
    </row>
    <row r="37" spans="2:14" s="61" customFormat="1" ht="12.75">
      <c r="B37" s="73" t="s">
        <v>49</v>
      </c>
      <c r="F37" s="74"/>
      <c r="I37" s="19">
        <v>5579</v>
      </c>
      <c r="K37" s="69">
        <f>2378+1534</f>
        <v>3912</v>
      </c>
      <c r="N37" s="19">
        <v>3912</v>
      </c>
    </row>
    <row r="38" spans="1:14" s="61" customFormat="1" ht="12.75">
      <c r="A38" s="61" t="s">
        <v>17</v>
      </c>
      <c r="F38" s="74"/>
      <c r="G38" s="6"/>
      <c r="H38" s="6"/>
      <c r="I38" s="71">
        <f>SUM(I32:I37)</f>
        <v>10207</v>
      </c>
      <c r="K38" s="71">
        <f>K32+K33+K34+K35+K36+K37</f>
        <v>10560</v>
      </c>
      <c r="N38" s="71">
        <f>SUM(N32:N37)</f>
        <v>10652</v>
      </c>
    </row>
    <row r="39" spans="5:14" s="61" customFormat="1" ht="9" customHeight="1">
      <c r="E39" s="74"/>
      <c r="F39" s="74"/>
      <c r="G39" s="6"/>
      <c r="H39" s="6"/>
      <c r="I39" s="18"/>
      <c r="K39" s="75"/>
      <c r="N39" s="18"/>
    </row>
    <row r="40" spans="2:14" s="61" customFormat="1" ht="12.75">
      <c r="B40" s="33" t="s">
        <v>50</v>
      </c>
      <c r="E40" s="74"/>
      <c r="F40" s="74"/>
      <c r="G40" s="6"/>
      <c r="H40" s="6"/>
      <c r="I40" s="18">
        <f>+I29-I38</f>
        <v>17540</v>
      </c>
      <c r="K40" s="18">
        <f>+K29-K38</f>
        <v>17990</v>
      </c>
      <c r="N40" s="18">
        <f>+N29-N38</f>
        <v>17969</v>
      </c>
    </row>
    <row r="41" spans="5:14" s="61" customFormat="1" ht="12.75" customHeight="1">
      <c r="E41" s="74"/>
      <c r="F41" s="74"/>
      <c r="G41" s="6"/>
      <c r="H41" s="6"/>
      <c r="I41" s="18"/>
      <c r="K41" s="75"/>
      <c r="N41" s="18"/>
    </row>
    <row r="42" spans="2:14" s="61" customFormat="1" ht="12.75">
      <c r="B42" s="33" t="s">
        <v>63</v>
      </c>
      <c r="E42" s="74"/>
      <c r="F42" s="74"/>
      <c r="G42" s="6"/>
      <c r="H42" s="6"/>
      <c r="I42" s="18"/>
      <c r="K42" s="75"/>
      <c r="N42" s="18"/>
    </row>
    <row r="43" spans="3:14" s="61" customFormat="1" ht="12.75">
      <c r="C43" s="61" t="s">
        <v>124</v>
      </c>
      <c r="D43" s="33"/>
      <c r="E43" s="74"/>
      <c r="F43" s="74"/>
      <c r="G43" s="6"/>
      <c r="H43" s="6"/>
      <c r="I43" s="67">
        <f>757+4648</f>
        <v>5405</v>
      </c>
      <c r="K43" s="68">
        <v>5497</v>
      </c>
      <c r="N43" s="67">
        <v>5497</v>
      </c>
    </row>
    <row r="44" spans="3:14" s="61" customFormat="1" ht="12.75">
      <c r="C44" s="61" t="s">
        <v>51</v>
      </c>
      <c r="D44" s="33"/>
      <c r="E44" s="74"/>
      <c r="F44" s="74"/>
      <c r="G44" s="6"/>
      <c r="H44" s="6"/>
      <c r="I44" s="76">
        <v>54</v>
      </c>
      <c r="K44" s="70">
        <v>62</v>
      </c>
      <c r="N44" s="76">
        <v>66</v>
      </c>
    </row>
    <row r="45" spans="4:14" s="61" customFormat="1" ht="12.75">
      <c r="D45" s="33"/>
      <c r="E45" s="74"/>
      <c r="F45" s="74"/>
      <c r="G45" s="6"/>
      <c r="H45" s="6"/>
      <c r="I45" s="18">
        <f>-SUM(I43:I44)</f>
        <v>-5459</v>
      </c>
      <c r="K45" s="18">
        <f>-SUM(K43:K44)</f>
        <v>-5559</v>
      </c>
      <c r="N45" s="18">
        <f>-SUM(N43:N44)</f>
        <v>-5563</v>
      </c>
    </row>
    <row r="46" spans="5:14" s="61" customFormat="1" ht="13.5" thickBot="1">
      <c r="E46" s="74"/>
      <c r="F46" s="74"/>
      <c r="G46" s="6"/>
      <c r="H46" s="6"/>
      <c r="I46" s="7">
        <f>+I16+I40+I45</f>
        <v>21370</v>
      </c>
      <c r="K46" s="7">
        <f>+K16+K40+K45</f>
        <v>21880</v>
      </c>
      <c r="N46" s="7">
        <f>+N16+N40+N45</f>
        <v>21951</v>
      </c>
    </row>
    <row r="47" spans="5:14" s="61" customFormat="1" ht="12.75">
      <c r="E47" s="74"/>
      <c r="F47" s="74"/>
      <c r="G47" s="18"/>
      <c r="H47" s="18"/>
      <c r="I47" s="18"/>
      <c r="K47" s="75"/>
      <c r="N47" s="18"/>
    </row>
    <row r="48" spans="2:14" s="61" customFormat="1" ht="12.75">
      <c r="B48" s="33" t="s">
        <v>52</v>
      </c>
      <c r="G48" s="18"/>
      <c r="H48" s="18"/>
      <c r="I48" s="18"/>
      <c r="K48" s="75"/>
      <c r="N48" s="18"/>
    </row>
    <row r="49" spans="2:14" s="61" customFormat="1" ht="12.75">
      <c r="B49" s="61" t="s">
        <v>53</v>
      </c>
      <c r="G49" s="6"/>
      <c r="H49" s="6"/>
      <c r="I49" s="18">
        <v>9798</v>
      </c>
      <c r="K49" s="77">
        <v>9798</v>
      </c>
      <c r="N49" s="18">
        <v>9798</v>
      </c>
    </row>
    <row r="50" spans="2:14" s="61" customFormat="1" ht="12.75" hidden="1">
      <c r="B50" s="61" t="s">
        <v>54</v>
      </c>
      <c r="G50" s="6"/>
      <c r="H50" s="6"/>
      <c r="I50" s="18" t="e">
        <f>SUM(#REF!)+#REF!-#REF!</f>
        <v>#REF!</v>
      </c>
      <c r="K50" s="77" t="s">
        <v>22</v>
      </c>
      <c r="N50" s="18" t="e">
        <f>SUM(#REF!)+#REF!-#REF!</f>
        <v>#REF!</v>
      </c>
    </row>
    <row r="51" spans="2:14" s="61" customFormat="1" ht="12.75">
      <c r="B51" s="61" t="s">
        <v>55</v>
      </c>
      <c r="G51" s="6"/>
      <c r="H51" s="6"/>
      <c r="I51" s="18">
        <v>7398</v>
      </c>
      <c r="K51" s="77">
        <v>7398</v>
      </c>
      <c r="N51" s="18">
        <v>7397</v>
      </c>
    </row>
    <row r="52" spans="2:14" s="61" customFormat="1" ht="12.75">
      <c r="B52" s="61" t="s">
        <v>56</v>
      </c>
      <c r="G52" s="6"/>
      <c r="H52" s="6"/>
      <c r="I52" s="18">
        <v>4174</v>
      </c>
      <c r="K52" s="77">
        <v>4684</v>
      </c>
      <c r="N52" s="18">
        <v>4756</v>
      </c>
    </row>
    <row r="53" spans="2:14" s="61" customFormat="1" ht="12.75" hidden="1">
      <c r="B53" s="61" t="s">
        <v>57</v>
      </c>
      <c r="G53" s="6"/>
      <c r="H53" s="6"/>
      <c r="I53" s="18">
        <v>0</v>
      </c>
      <c r="K53" s="75">
        <v>0</v>
      </c>
      <c r="N53" s="18">
        <v>0</v>
      </c>
    </row>
    <row r="54" spans="2:14" s="61" customFormat="1" ht="12.75" hidden="1">
      <c r="B54" s="61" t="s">
        <v>58</v>
      </c>
      <c r="G54" s="6"/>
      <c r="H54" s="6"/>
      <c r="I54" s="18">
        <v>0</v>
      </c>
      <c r="K54" s="75">
        <v>0</v>
      </c>
      <c r="N54" s="18">
        <v>0</v>
      </c>
    </row>
    <row r="55" spans="2:14" s="61" customFormat="1" ht="12.75" hidden="1">
      <c r="B55" s="61" t="s">
        <v>59</v>
      </c>
      <c r="G55" s="6"/>
      <c r="H55" s="6"/>
      <c r="I55" s="18" t="e">
        <f>SUM(#REF!)+#REF!-#REF!</f>
        <v>#REF!</v>
      </c>
      <c r="K55" s="75" t="e">
        <f>SUM(#REF!)+#REF!-#REF!</f>
        <v>#REF!</v>
      </c>
      <c r="N55" s="18" t="e">
        <f>SUM(#REF!)+#REF!-#REF!</f>
        <v>#REF!</v>
      </c>
    </row>
    <row r="56" spans="2:14" s="61" customFormat="1" ht="13.5" thickBot="1">
      <c r="B56" s="33" t="s">
        <v>60</v>
      </c>
      <c r="G56" s="6"/>
      <c r="H56" s="6"/>
      <c r="I56" s="7">
        <f>I49+I51+I52</f>
        <v>21370</v>
      </c>
      <c r="K56" s="7">
        <f>K49+K51+K52</f>
        <v>21880</v>
      </c>
      <c r="N56" s="7">
        <f>N49+N51+N52</f>
        <v>21951</v>
      </c>
    </row>
    <row r="57" spans="7:14" s="61" customFormat="1" ht="12.75">
      <c r="G57" s="6"/>
      <c r="H57" s="6"/>
      <c r="I57" s="6" t="s">
        <v>17</v>
      </c>
      <c r="K57" s="78" t="s">
        <v>17</v>
      </c>
      <c r="N57" s="6" t="s">
        <v>17</v>
      </c>
    </row>
    <row r="58" spans="7:14" s="61" customFormat="1" ht="12.75">
      <c r="G58" s="6"/>
      <c r="H58" s="6"/>
      <c r="I58" s="6"/>
      <c r="K58" s="78"/>
      <c r="N58" s="6"/>
    </row>
    <row r="59" spans="7:14" s="61" customFormat="1" ht="12.75" hidden="1">
      <c r="G59" s="6"/>
      <c r="H59" s="6"/>
      <c r="I59" s="6">
        <f>+I52</f>
        <v>4174</v>
      </c>
      <c r="K59" s="78">
        <f>+K52</f>
        <v>4684</v>
      </c>
      <c r="N59" s="6">
        <f>+N52</f>
        <v>4756</v>
      </c>
    </row>
    <row r="60" spans="7:14" s="61" customFormat="1" ht="12.75" hidden="1">
      <c r="G60" s="6"/>
      <c r="H60" s="6"/>
      <c r="I60" s="6">
        <v>2609204</v>
      </c>
      <c r="K60" s="78">
        <v>2609204</v>
      </c>
      <c r="N60" s="6">
        <v>2609204</v>
      </c>
    </row>
    <row r="61" spans="9:14" s="61" customFormat="1" ht="12.75" hidden="1">
      <c r="I61" s="18">
        <f>+I59-I60</f>
        <v>-2605030</v>
      </c>
      <c r="K61" s="75">
        <f>+K59-K60</f>
        <v>-2604520</v>
      </c>
      <c r="N61" s="18">
        <f>+N59-N60</f>
        <v>-2604448</v>
      </c>
    </row>
    <row r="62" spans="9:14" s="61" customFormat="1" ht="12.75" hidden="1">
      <c r="I62" s="18"/>
      <c r="K62" s="75"/>
      <c r="N62" s="18"/>
    </row>
    <row r="63" spans="9:14" s="61" customFormat="1" ht="12.75" hidden="1">
      <c r="I63" s="18"/>
      <c r="K63" s="75"/>
      <c r="N63" s="18"/>
    </row>
    <row r="64" spans="9:14" s="61" customFormat="1" ht="12.75" hidden="1">
      <c r="I64" s="18"/>
      <c r="K64" s="75"/>
      <c r="N64" s="18"/>
    </row>
    <row r="65" spans="2:14" s="61" customFormat="1" ht="13.5" thickBot="1">
      <c r="B65" s="61" t="s">
        <v>122</v>
      </c>
      <c r="G65" s="61" t="s">
        <v>116</v>
      </c>
      <c r="I65" s="79">
        <f>(I56)/(I49*10)*100</f>
        <v>21.810573586446214</v>
      </c>
      <c r="K65" s="79">
        <f>(K56)/(K49*10)*100</f>
        <v>22.331087977138193</v>
      </c>
      <c r="N65" s="79">
        <f>(N56)/(N49*10)*100</f>
        <v>22.403551745254134</v>
      </c>
    </row>
    <row r="66" spans="9:14" s="61" customFormat="1" ht="12.75">
      <c r="I66" s="80"/>
      <c r="N66" s="80"/>
    </row>
    <row r="67" spans="2:14" s="61" customFormat="1" ht="12.75">
      <c r="B67" s="61" t="s">
        <v>61</v>
      </c>
      <c r="I67" s="18"/>
      <c r="N67" s="18"/>
    </row>
    <row r="68" spans="9:14" s="61" customFormat="1" ht="12.75">
      <c r="I68" s="18"/>
      <c r="N68" s="18"/>
    </row>
    <row r="69" s="32" customFormat="1" ht="12.75">
      <c r="B69" s="32" t="s">
        <v>127</v>
      </c>
    </row>
    <row r="70" spans="1:2" s="32" customFormat="1" ht="12.75">
      <c r="A70" s="59"/>
      <c r="B70" s="20" t="s">
        <v>189</v>
      </c>
    </row>
    <row r="71" spans="2:14" s="61" customFormat="1" ht="12.75">
      <c r="B71" s="61" t="s">
        <v>144</v>
      </c>
      <c r="I71" s="18"/>
      <c r="N71" s="18"/>
    </row>
    <row r="72" spans="9:14" s="61" customFormat="1" ht="12.75">
      <c r="I72" s="18"/>
      <c r="N72" s="18"/>
    </row>
    <row r="73" spans="9:14" s="61" customFormat="1" ht="12.75">
      <c r="I73" s="18"/>
      <c r="N73" s="18"/>
    </row>
    <row r="74" spans="9:14" s="61" customFormat="1" ht="12.75">
      <c r="I74" s="18"/>
      <c r="N74" s="18"/>
    </row>
    <row r="75" spans="9:14" s="61" customFormat="1" ht="12.75">
      <c r="I75" s="18"/>
      <c r="N75" s="18"/>
    </row>
    <row r="76" spans="9:14" s="61" customFormat="1" ht="12.75">
      <c r="I76" s="18"/>
      <c r="N76" s="18"/>
    </row>
    <row r="77" spans="9:14" s="61" customFormat="1" ht="12.75">
      <c r="I77" s="18"/>
      <c r="N77" s="18"/>
    </row>
    <row r="78" spans="9:14" s="61" customFormat="1" ht="12.75">
      <c r="I78" s="18"/>
      <c r="N78" s="18"/>
    </row>
    <row r="79" spans="9:14" s="61" customFormat="1" ht="12.75">
      <c r="I79" s="18"/>
      <c r="N79" s="18"/>
    </row>
    <row r="80" spans="9:14" s="61" customFormat="1" ht="12.75">
      <c r="I80" s="18"/>
      <c r="N80" s="18"/>
    </row>
    <row r="81" spans="9:14" s="61" customFormat="1" ht="12.75">
      <c r="I81" s="18"/>
      <c r="N81" s="18"/>
    </row>
  </sheetData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6"/>
  <sheetViews>
    <sheetView workbookViewId="0" topLeftCell="A71">
      <selection activeCell="V37" sqref="V37"/>
    </sheetView>
  </sheetViews>
  <sheetFormatPr defaultColWidth="9.140625" defaultRowHeight="12.75"/>
  <cols>
    <col min="1" max="14" width="1.7109375" style="59" customWidth="1"/>
    <col min="15" max="15" width="2.00390625" style="59" customWidth="1"/>
    <col min="16" max="21" width="1.7109375" style="59" customWidth="1"/>
    <col min="22" max="22" width="12.140625" style="59" customWidth="1"/>
    <col min="23" max="23" width="11.8515625" style="59" customWidth="1"/>
    <col min="24" max="24" width="14.00390625" style="81" customWidth="1"/>
    <col min="25" max="26" width="14.8515625" style="81" customWidth="1"/>
    <col min="27" max="85" width="1.7109375" style="81" customWidth="1"/>
    <col min="86" max="16384" width="1.7109375" style="59" customWidth="1"/>
  </cols>
  <sheetData>
    <row r="1" spans="1:32" ht="20.25" customHeight="1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82"/>
      <c r="AA1" s="82"/>
      <c r="AB1" s="82"/>
      <c r="AC1" s="82"/>
      <c r="AD1" s="82"/>
      <c r="AE1" s="82"/>
      <c r="AF1" s="82"/>
    </row>
    <row r="2" spans="1:32" ht="12.75">
      <c r="A2" s="133" t="s">
        <v>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83"/>
      <c r="AA2" s="83"/>
      <c r="AB2" s="83"/>
      <c r="AC2" s="83"/>
      <c r="AD2" s="83"/>
      <c r="AE2" s="83"/>
      <c r="AF2" s="83"/>
    </row>
    <row r="3" spans="1:85" s="86" customFormat="1" ht="1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84"/>
      <c r="AA3" s="84"/>
      <c r="AB3" s="84"/>
      <c r="AC3" s="84"/>
      <c r="AD3" s="84"/>
      <c r="AE3" s="84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</row>
    <row r="4" spans="1:85" s="8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</row>
    <row r="5" spans="1:32" ht="12.75">
      <c r="A5" s="138" t="s">
        <v>172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88"/>
      <c r="AA5" s="88"/>
      <c r="AB5" s="88"/>
      <c r="AC5" s="88"/>
      <c r="AD5" s="88"/>
      <c r="AE5" s="88"/>
      <c r="AF5" s="88"/>
    </row>
    <row r="6" spans="1:85" s="61" customFormat="1" ht="12.75">
      <c r="A6" s="137" t="s">
        <v>197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89"/>
      <c r="AA6" s="89"/>
      <c r="AB6" s="89"/>
      <c r="AC6" s="89"/>
      <c r="AD6" s="89"/>
      <c r="AE6" s="89"/>
      <c r="AF6" s="89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</row>
    <row r="7" spans="1:85" s="61" customFormat="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108"/>
      <c r="Y7" s="108"/>
      <c r="Z7" s="87"/>
      <c r="AA7" s="87"/>
      <c r="AB7" s="87"/>
      <c r="AC7" s="87"/>
      <c r="AD7" s="87"/>
      <c r="AE7" s="87"/>
      <c r="AF7" s="87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24:85" s="61" customFormat="1" ht="12.75" customHeight="1">
      <c r="X8" s="62" t="s">
        <v>89</v>
      </c>
      <c r="Y8" s="62" t="s">
        <v>6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61" customFormat="1" ht="12.75">
      <c r="X9" s="62" t="s">
        <v>5</v>
      </c>
      <c r="Y9" s="62" t="s">
        <v>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61" customFormat="1" ht="12.75" customHeight="1">
      <c r="X10" s="62" t="s">
        <v>90</v>
      </c>
      <c r="Y10" s="62" t="s">
        <v>90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61" customFormat="1" ht="12.75" customHeight="1">
      <c r="X11" s="62" t="s">
        <v>183</v>
      </c>
      <c r="Y11" s="62" t="s">
        <v>123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61" customFormat="1" ht="12.75">
      <c r="X12" s="62" t="s">
        <v>91</v>
      </c>
      <c r="Y12" s="62" t="s">
        <v>91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:85" s="61" customFormat="1" ht="12.75">
      <c r="B13" s="33" t="s">
        <v>64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61" customFormat="1" ht="12.75">
      <c r="B14" s="73" t="s">
        <v>198</v>
      </c>
      <c r="X14" s="18">
        <v>-420</v>
      </c>
      <c r="Y14" s="77">
        <v>617</v>
      </c>
      <c r="Z14" s="18" t="s">
        <v>17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61" customFormat="1" ht="12.75">
      <c r="B15" s="61" t="s">
        <v>65</v>
      </c>
      <c r="X15" s="18"/>
      <c r="Y15" s="77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3:85" s="61" customFormat="1" ht="12.75">
      <c r="C16" s="61" t="s">
        <v>23</v>
      </c>
      <c r="X16" s="18">
        <f>44+2+120</f>
        <v>166</v>
      </c>
      <c r="Y16" s="77">
        <v>80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61" customFormat="1" ht="12.75">
      <c r="C17" s="61" t="s">
        <v>66</v>
      </c>
      <c r="X17" s="18">
        <v>0</v>
      </c>
      <c r="Y17" s="77">
        <v>0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61" customFormat="1" ht="12.75">
      <c r="C18" s="61" t="s">
        <v>67</v>
      </c>
      <c r="X18" s="31">
        <v>0</v>
      </c>
      <c r="Y18" s="31">
        <v>0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61" customFormat="1" ht="12.75">
      <c r="C19" s="61" t="s">
        <v>68</v>
      </c>
      <c r="V19" s="61" t="s">
        <v>17</v>
      </c>
      <c r="X19" s="18">
        <v>-38</v>
      </c>
      <c r="Y19" s="77">
        <v>-41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61" customFormat="1" ht="12.75">
      <c r="C20" s="61" t="s">
        <v>69</v>
      </c>
      <c r="X20" s="18">
        <v>0</v>
      </c>
      <c r="Y20" s="77">
        <v>0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61" customFormat="1" ht="12.75">
      <c r="C21" s="61" t="s">
        <v>70</v>
      </c>
      <c r="X21" s="18">
        <v>129</v>
      </c>
      <c r="Y21" s="77">
        <v>79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61" customFormat="1" ht="12.75">
      <c r="C22" s="73" t="s">
        <v>156</v>
      </c>
      <c r="X22" s="18">
        <v>-8</v>
      </c>
      <c r="Y22" s="77">
        <v>-11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3:85" s="61" customFormat="1" ht="12.75">
      <c r="C23" s="61" t="s">
        <v>120</v>
      </c>
      <c r="X23" s="18">
        <v>0</v>
      </c>
      <c r="Y23" s="77">
        <v>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3:85" s="61" customFormat="1" ht="12.75">
      <c r="C24" s="73" t="s">
        <v>121</v>
      </c>
      <c r="X24" s="18">
        <v>0</v>
      </c>
      <c r="Y24" s="77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61" customFormat="1" ht="12.75">
      <c r="C25" s="92" t="s">
        <v>176</v>
      </c>
      <c r="X25" s="18">
        <v>0</v>
      </c>
      <c r="Y25" s="77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3:85" s="61" customFormat="1" ht="12.75">
      <c r="C26" s="61" t="s">
        <v>71</v>
      </c>
      <c r="X26" s="22">
        <v>7</v>
      </c>
      <c r="Y26" s="77">
        <v>8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2:85" s="61" customFormat="1" ht="12.75">
      <c r="B27" s="73" t="s">
        <v>150</v>
      </c>
      <c r="X27" s="18">
        <f>SUM(X14:X26)</f>
        <v>-164</v>
      </c>
      <c r="Y27" s="66">
        <f>SUM(Y14:Y26)</f>
        <v>732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24:85" s="61" customFormat="1" ht="12.75"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3:85" s="61" customFormat="1" ht="12.75">
      <c r="C29" s="61" t="s">
        <v>72</v>
      </c>
      <c r="X29" s="18">
        <v>-742</v>
      </c>
      <c r="Y29" s="77">
        <v>-418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61" customFormat="1" ht="12.75">
      <c r="C30" s="61" t="s">
        <v>73</v>
      </c>
      <c r="X30" s="18">
        <v>1645</v>
      </c>
      <c r="Y30" s="77">
        <v>2692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3:85" s="61" customFormat="1" ht="12.75">
      <c r="C31" s="61" t="s">
        <v>74</v>
      </c>
      <c r="X31" s="6">
        <v>-1987</v>
      </c>
      <c r="Y31" s="77">
        <v>-2678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3:85" s="61" customFormat="1" ht="12.75" hidden="1">
      <c r="C32" s="61" t="s">
        <v>179</v>
      </c>
      <c r="X32" s="6">
        <v>0</v>
      </c>
      <c r="Y32" s="77">
        <v>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3:85" s="61" customFormat="1" ht="12.75" hidden="1">
      <c r="C33" s="61" t="s">
        <v>46</v>
      </c>
      <c r="X33" s="6">
        <v>0</v>
      </c>
      <c r="Y33" s="77">
        <v>0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61" customFormat="1" ht="12.75" hidden="1">
      <c r="C34" s="61" t="s">
        <v>178</v>
      </c>
      <c r="X34" s="6">
        <v>0</v>
      </c>
      <c r="Y34" s="77">
        <v>0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2:85" s="61" customFormat="1" ht="12.75">
      <c r="B35" s="61" t="s">
        <v>75</v>
      </c>
      <c r="X35" s="66">
        <f>SUM(X27:X34)</f>
        <v>-1248</v>
      </c>
      <c r="Y35" s="66">
        <f>SUM(Y27:Y34)</f>
        <v>328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24:85" s="61" customFormat="1" ht="12.75"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3:85" s="61" customFormat="1" ht="12.75">
      <c r="C37" s="61" t="s">
        <v>76</v>
      </c>
      <c r="X37" s="18">
        <v>61</v>
      </c>
      <c r="Y37" s="77">
        <v>41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3:85" s="61" customFormat="1" ht="12.75">
      <c r="C38" s="73" t="s">
        <v>94</v>
      </c>
      <c r="X38" s="18">
        <v>-129</v>
      </c>
      <c r="Y38" s="77">
        <v>-78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3:85" s="61" customFormat="1" ht="12.75" hidden="1">
      <c r="C39" s="61" t="s">
        <v>77</v>
      </c>
      <c r="X39" s="18"/>
      <c r="Y39" s="77" t="s">
        <v>22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3:85" s="61" customFormat="1" ht="12.75" hidden="1">
      <c r="C40" s="61" t="s">
        <v>177</v>
      </c>
      <c r="X40" s="18">
        <v>0</v>
      </c>
      <c r="Y40" s="77">
        <v>0</v>
      </c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61" customFormat="1" ht="12.75">
      <c r="C41" s="61" t="s">
        <v>78</v>
      </c>
      <c r="X41" s="22">
        <v>-293</v>
      </c>
      <c r="Y41" s="77">
        <v>-205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2:85" s="61" customFormat="1" ht="12.75">
      <c r="B42" s="61" t="s">
        <v>79</v>
      </c>
      <c r="W42" s="61" t="s">
        <v>116</v>
      </c>
      <c r="X42" s="18">
        <f>SUM(X35:X41)</f>
        <v>-1609</v>
      </c>
      <c r="Y42" s="66">
        <f>SUM(Y35:Y41)</f>
        <v>86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24:85" s="61" customFormat="1" ht="12.75"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2:85" s="61" customFormat="1" ht="12.75">
      <c r="B44" s="33" t="s">
        <v>80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3:85" s="61" customFormat="1" ht="12.75">
      <c r="C45" s="61" t="s">
        <v>81</v>
      </c>
      <c r="X45" s="18">
        <v>-7</v>
      </c>
      <c r="Y45" s="77">
        <v>-1348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3:85" s="61" customFormat="1" ht="12.75">
      <c r="C46" s="73" t="s">
        <v>151</v>
      </c>
      <c r="X46" s="18">
        <v>-1058</v>
      </c>
      <c r="Y46" s="77">
        <v>-180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3:85" s="61" customFormat="1" ht="12.75" hidden="1">
      <c r="C47" s="61" t="s">
        <v>93</v>
      </c>
      <c r="X47" s="18">
        <v>0</v>
      </c>
      <c r="Y47" s="77">
        <v>0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3:85" s="61" customFormat="1" ht="12.75" hidden="1">
      <c r="C48" s="61" t="s">
        <v>83</v>
      </c>
      <c r="X48" s="18">
        <v>0</v>
      </c>
      <c r="Y48" s="18">
        <v>0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61" customFormat="1" ht="12.75">
      <c r="C49" s="61" t="s">
        <v>171</v>
      </c>
      <c r="X49" s="18">
        <v>0</v>
      </c>
      <c r="Y49" s="18">
        <v>0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2:85" s="61" customFormat="1" ht="12.75">
      <c r="B50" s="73" t="s">
        <v>152</v>
      </c>
      <c r="X50" s="90">
        <f>SUM(X45:X49)</f>
        <v>-1065</v>
      </c>
      <c r="Y50" s="90">
        <f>SUM(Y45:Y49)</f>
        <v>-1528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24:85" s="61" customFormat="1" ht="12.75"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2:85" s="61" customFormat="1" ht="12.75">
      <c r="B52" s="33" t="s">
        <v>203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3:85" s="61" customFormat="1" ht="12.75">
      <c r="C53" s="61" t="s">
        <v>84</v>
      </c>
      <c r="X53" s="18">
        <v>-79</v>
      </c>
      <c r="Y53" s="77">
        <v>-32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3:85" s="61" customFormat="1" ht="12.75">
      <c r="C54" s="73" t="s">
        <v>85</v>
      </c>
      <c r="X54" s="18">
        <v>-16</v>
      </c>
      <c r="Y54" s="77">
        <v>-28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3:85" s="61" customFormat="1" ht="12.75">
      <c r="C55" s="61" t="s">
        <v>180</v>
      </c>
      <c r="X55" s="18">
        <v>9</v>
      </c>
      <c r="Y55" s="77">
        <v>12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3:85" s="61" customFormat="1" ht="12.75">
      <c r="C56" s="61" t="s">
        <v>181</v>
      </c>
      <c r="X56" s="18">
        <v>1017</v>
      </c>
      <c r="Y56" s="77">
        <v>1121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3:85" s="61" customFormat="1" ht="12.75">
      <c r="C57" s="61" t="s">
        <v>86</v>
      </c>
      <c r="X57" s="18">
        <v>0</v>
      </c>
      <c r="Y57" s="77">
        <v>-22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3:85" s="61" customFormat="1" ht="12.75" hidden="1">
      <c r="C58" s="61" t="s">
        <v>113</v>
      </c>
      <c r="X58" s="18">
        <v>0</v>
      </c>
      <c r="Y58" s="77">
        <v>0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3:85" s="61" customFormat="1" ht="12.75">
      <c r="C59" s="73" t="s">
        <v>153</v>
      </c>
      <c r="X59" s="90">
        <f>SUM(X53:X58)</f>
        <v>931</v>
      </c>
      <c r="Y59" s="90">
        <f>SUM(Y53:Y58)</f>
        <v>1051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24:85" s="61" customFormat="1" ht="12.75"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2:85" s="61" customFormat="1" ht="12.75">
      <c r="B61" s="73" t="s">
        <v>154</v>
      </c>
      <c r="X61" s="6">
        <f>+X42+X50+X59</f>
        <v>-1743</v>
      </c>
      <c r="Y61" s="6">
        <f>+Y42+Y50+Y59</f>
        <v>-391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2:85" s="61" customFormat="1" ht="12.75">
      <c r="B62" s="61" t="s">
        <v>87</v>
      </c>
      <c r="X62" s="18">
        <v>609</v>
      </c>
      <c r="Y62" s="18">
        <v>5343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2:85" s="61" customFormat="1" ht="13.5" thickBot="1">
      <c r="B63" s="61" t="s">
        <v>92</v>
      </c>
      <c r="X63" s="7">
        <f>SUM(X61:X62)</f>
        <v>-1134</v>
      </c>
      <c r="Y63" s="7">
        <f>SUM(Y61:Y62)</f>
        <v>4952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24:85" s="61" customFormat="1" ht="12.75"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2:85" s="61" customFormat="1" ht="12.75">
      <c r="B65" s="33" t="s">
        <v>88</v>
      </c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3:85" s="61" customFormat="1" ht="12.75">
      <c r="C66" s="61" t="s">
        <v>44</v>
      </c>
      <c r="X66" s="18">
        <f>3600+1250</f>
        <v>4850</v>
      </c>
      <c r="Y66" s="77">
        <v>6820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3:85" s="61" customFormat="1" ht="12.75">
      <c r="C67" s="61" t="s">
        <v>148</v>
      </c>
      <c r="F67" s="73" t="s">
        <v>155</v>
      </c>
      <c r="X67" s="22">
        <v>-3600</v>
      </c>
      <c r="Y67" s="109">
        <v>-1820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24:85" s="61" customFormat="1" ht="12.75">
      <c r="X68" s="18">
        <f>SUM(X66:X67)</f>
        <v>1250</v>
      </c>
      <c r="Y68" s="77">
        <f>SUM(Y66:Y67)</f>
        <v>5000</v>
      </c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4:85" s="61" customFormat="1" ht="12.75">
      <c r="X69" s="18"/>
      <c r="Y69" s="77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3:85" s="61" customFormat="1" ht="12.75">
      <c r="C70" s="61" t="s">
        <v>45</v>
      </c>
      <c r="X70" s="18">
        <v>648</v>
      </c>
      <c r="Y70" s="77">
        <v>2193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3:85" s="61" customFormat="1" ht="12.75">
      <c r="C71" s="73" t="s">
        <v>149</v>
      </c>
      <c r="X71" s="18">
        <v>-3032</v>
      </c>
      <c r="Y71" s="77">
        <v>-2241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24:85" s="61" customFormat="1" ht="13.5" thickBot="1">
      <c r="X72" s="7">
        <f>SUM(X68:X71)</f>
        <v>-1134</v>
      </c>
      <c r="Y72" s="7">
        <f>SUM(Y68:Y71)</f>
        <v>4952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:85" s="61" customFormat="1" ht="12.75">
      <c r="B73" s="73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:85" s="61" customFormat="1" ht="12.75">
      <c r="B74" s="92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:85" s="61" customFormat="1" ht="12.75">
      <c r="B75" s="73"/>
      <c r="X75" s="91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:85" s="61" customFormat="1" ht="12.75">
      <c r="B76" s="73"/>
      <c r="C76" s="61" t="s">
        <v>141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:85" s="61" customFormat="1" ht="12.75">
      <c r="B77" s="73"/>
      <c r="C77" s="73" t="s">
        <v>190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3:85" s="61" customFormat="1" ht="12.75">
      <c r="C78" s="73" t="s">
        <v>145</v>
      </c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24:85" s="61" customFormat="1" ht="12.75"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61" customFormat="1" ht="12.75">
      <c r="X80" s="18">
        <f>+X63-X72</f>
        <v>0</v>
      </c>
      <c r="Y80" s="18">
        <f>+Y63-Y72</f>
        <v>0</v>
      </c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61" customFormat="1" ht="12.75"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61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61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61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61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61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61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61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61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61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61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61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61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61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61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61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61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61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61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61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61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61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61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61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61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61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61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61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61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61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61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61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61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61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61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61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61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61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61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61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61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61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61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61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61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61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61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61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61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61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61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61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61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61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61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61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61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61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61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61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61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61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61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61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61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61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61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61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61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61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61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61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61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61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61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61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61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61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61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61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61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61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61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61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61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61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61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61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61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61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61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61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61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61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61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61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61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61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61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61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61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61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61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61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61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61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61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61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61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61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61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61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61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61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61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61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61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61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61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61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61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61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61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61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61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61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61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61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61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61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61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61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61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61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61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61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61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61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61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61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61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61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61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61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61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61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61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61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61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61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61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61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61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61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61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61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61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61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61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61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61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61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61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61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61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61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61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61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61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61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61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61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61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61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61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61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61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61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61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61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61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61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61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61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61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61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61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61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61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61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61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61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61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61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61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61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61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61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61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61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61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61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61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61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61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61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61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61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61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61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61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61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61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61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61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61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61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61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61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61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61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61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61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61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61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61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61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61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61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61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61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61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61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61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61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61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61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61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61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61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61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61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61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61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61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61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61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61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61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4:85" s="61" customFormat="1" ht="12.7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24:85" s="61" customFormat="1" ht="12.75"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24:85" s="61" customFormat="1" ht="12.75"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24:85" s="61" customFormat="1" ht="12.75"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24:85" s="61" customFormat="1" ht="12.75"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24:85" s="61" customFormat="1" ht="12.75"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24:85" s="61" customFormat="1" ht="12.75"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</sheetData>
  <mergeCells count="5">
    <mergeCell ref="A6:Y6"/>
    <mergeCell ref="A1:Y1"/>
    <mergeCell ref="A2:Y2"/>
    <mergeCell ref="A3:Y3"/>
    <mergeCell ref="A5:Y5"/>
  </mergeCells>
  <printOptions/>
  <pageMargins left="0.75" right="0.5" top="0.31" bottom="0.5" header="0.17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3">
      <pane xSplit="9" topLeftCell="J1" activePane="topRight" state="frozen"/>
      <selection pane="topLeft" activeCell="A3" sqref="A3"/>
      <selection pane="topRight" activeCell="A2" sqref="A2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40" t="s">
        <v>20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4"/>
      <c r="B2" s="141" t="s">
        <v>21</v>
      </c>
      <c r="C2" s="141"/>
      <c r="D2" s="141"/>
      <c r="E2" s="141"/>
      <c r="F2" s="141"/>
      <c r="G2" s="141"/>
      <c r="H2" s="141"/>
      <c r="I2" s="141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42" t="s">
        <v>98</v>
      </c>
      <c r="B4" s="142"/>
      <c r="C4" s="142"/>
      <c r="D4" s="142"/>
      <c r="E4" s="142"/>
      <c r="F4" s="142"/>
      <c r="G4" s="142"/>
      <c r="H4" s="142"/>
      <c r="I4" s="142"/>
    </row>
    <row r="5" spans="1:9" s="2" customFormat="1" ht="12.75">
      <c r="A5" s="143" t="s">
        <v>197</v>
      </c>
      <c r="B5" s="143"/>
      <c r="C5" s="143"/>
      <c r="D5" s="143"/>
      <c r="E5" s="143"/>
      <c r="F5" s="143"/>
      <c r="G5" s="143"/>
      <c r="H5" s="143"/>
      <c r="I5" s="143"/>
    </row>
    <row r="6" spans="1:9" s="2" customFormat="1" ht="12.75">
      <c r="A6" s="27"/>
      <c r="B6" s="27"/>
      <c r="C6" s="27"/>
      <c r="D6" s="27"/>
      <c r="E6" s="27"/>
      <c r="F6" s="27"/>
      <c r="G6" s="27"/>
      <c r="H6" s="27"/>
      <c r="I6" s="27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106" t="s">
        <v>195</v>
      </c>
      <c r="C8"/>
      <c r="D8"/>
      <c r="E8"/>
      <c r="F8"/>
      <c r="G8"/>
      <c r="H8"/>
      <c r="I8"/>
    </row>
    <row r="9" spans="1:9" s="2" customFormat="1" ht="15">
      <c r="A9"/>
      <c r="B9" s="29"/>
      <c r="C9"/>
      <c r="D9"/>
      <c r="E9"/>
      <c r="F9"/>
      <c r="G9"/>
      <c r="H9"/>
      <c r="I9"/>
    </row>
    <row r="10" spans="1:9" s="2" customFormat="1" ht="15">
      <c r="A10"/>
      <c r="B10" s="29"/>
      <c r="C10"/>
      <c r="D10"/>
      <c r="E10" s="3" t="s">
        <v>137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39" t="s">
        <v>138</v>
      </c>
      <c r="G11" s="139"/>
      <c r="H11" t="s">
        <v>136</v>
      </c>
      <c r="I11"/>
    </row>
    <row r="12" spans="5:9" s="2" customFormat="1" ht="12.75">
      <c r="E12" s="1" t="s">
        <v>99</v>
      </c>
      <c r="F12" s="1" t="s">
        <v>101</v>
      </c>
      <c r="G12" s="1" t="s">
        <v>105</v>
      </c>
      <c r="H12" s="1" t="s">
        <v>103</v>
      </c>
      <c r="I12" s="1"/>
    </row>
    <row r="13" spans="5:9" s="2" customFormat="1" ht="12.75">
      <c r="E13" s="1" t="s">
        <v>100</v>
      </c>
      <c r="F13" s="1" t="s">
        <v>102</v>
      </c>
      <c r="G13" s="1" t="s">
        <v>106</v>
      </c>
      <c r="H13" s="1" t="s">
        <v>104</v>
      </c>
      <c r="I13" s="1" t="s">
        <v>107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33" customFormat="1" ht="12.75">
      <c r="A17" s="32"/>
      <c r="B17" s="33" t="s">
        <v>191</v>
      </c>
      <c r="D17" s="32"/>
      <c r="E17" s="14">
        <v>9798</v>
      </c>
      <c r="F17" s="14">
        <v>7398</v>
      </c>
      <c r="G17" s="14">
        <v>0</v>
      </c>
      <c r="H17" s="14">
        <v>4684</v>
      </c>
      <c r="I17" s="14">
        <f>SUM(E17:H17)</f>
        <v>21880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s="128" t="s">
        <v>199</v>
      </c>
      <c r="C19"/>
      <c r="D19"/>
      <c r="E19" s="9">
        <v>0</v>
      </c>
      <c r="F19" s="9">
        <v>0</v>
      </c>
      <c r="G19" s="9">
        <v>0</v>
      </c>
      <c r="H19" s="124">
        <v>-510</v>
      </c>
      <c r="I19" s="124">
        <f>SUM(E19:H19)</f>
        <v>-510</v>
      </c>
    </row>
    <row r="20" spans="1:9" s="2" customFormat="1" ht="12.75">
      <c r="A20"/>
      <c r="B20"/>
      <c r="C20"/>
      <c r="D20"/>
      <c r="E20" s="9"/>
      <c r="F20" s="9"/>
      <c r="G20" s="9"/>
      <c r="H20" s="9"/>
      <c r="I20" s="14"/>
    </row>
    <row r="21" spans="1:9" s="2" customFormat="1" ht="12.75" hidden="1">
      <c r="A21"/>
      <c r="B21" t="s">
        <v>110</v>
      </c>
      <c r="C21"/>
      <c r="D21"/>
      <c r="E21" s="9">
        <v>0</v>
      </c>
      <c r="F21" s="9">
        <v>0</v>
      </c>
      <c r="G21" s="9">
        <v>0</v>
      </c>
      <c r="H21" s="9">
        <v>0</v>
      </c>
      <c r="I21" s="14">
        <f>SUM(E21:H21)</f>
        <v>0</v>
      </c>
    </row>
    <row r="22" spans="1:9" s="2" customFormat="1" ht="12.75" hidden="1">
      <c r="A22"/>
      <c r="B22" t="s">
        <v>111</v>
      </c>
      <c r="C22"/>
      <c r="D22"/>
      <c r="E22" s="9"/>
      <c r="F22" s="9"/>
      <c r="G22" s="9"/>
      <c r="H22" s="9"/>
      <c r="I22" s="9"/>
    </row>
    <row r="23" spans="1:9" s="2" customFormat="1" ht="12.75" hidden="1">
      <c r="A23"/>
      <c r="B23"/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 t="s">
        <v>109</v>
      </c>
      <c r="C24"/>
      <c r="D24"/>
      <c r="E24" s="9">
        <v>0</v>
      </c>
      <c r="F24" s="14">
        <v>0</v>
      </c>
      <c r="G24" s="9">
        <v>0</v>
      </c>
      <c r="H24" s="9">
        <v>0</v>
      </c>
      <c r="I24" s="9">
        <f>SUM(E24:H24)</f>
        <v>0</v>
      </c>
    </row>
    <row r="25" spans="1:9" s="2" customFormat="1" ht="12.75" hidden="1">
      <c r="A25"/>
      <c r="B25"/>
      <c r="C25"/>
      <c r="D25"/>
      <c r="E25" s="9"/>
      <c r="F25" s="9"/>
      <c r="G25" s="9"/>
      <c r="H25" s="9"/>
      <c r="I25" s="9"/>
    </row>
    <row r="26" spans="1:9" s="2" customFormat="1" ht="12.75" hidden="1">
      <c r="A26"/>
      <c r="B26" t="s">
        <v>114</v>
      </c>
      <c r="C26"/>
      <c r="D26"/>
      <c r="E26" s="9">
        <v>0</v>
      </c>
      <c r="F26" s="9">
        <v>0</v>
      </c>
      <c r="G26" s="9">
        <v>0</v>
      </c>
      <c r="H26" s="9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9"/>
      <c r="H27" s="9"/>
      <c r="I27" s="9"/>
    </row>
    <row r="28" spans="1:9" s="2" customFormat="1" ht="12.75" hidden="1">
      <c r="A28"/>
      <c r="B28" t="s">
        <v>115</v>
      </c>
      <c r="C28"/>
      <c r="D28"/>
      <c r="E28" s="9">
        <v>0</v>
      </c>
      <c r="F28" s="9">
        <v>0</v>
      </c>
      <c r="G28" s="9">
        <v>0</v>
      </c>
      <c r="H28" s="9">
        <v>0</v>
      </c>
      <c r="I28" s="9">
        <f>SUM(E28:H28)</f>
        <v>0</v>
      </c>
    </row>
    <row r="29" spans="1:9" s="2" customFormat="1" ht="12.75">
      <c r="A29"/>
      <c r="B29"/>
      <c r="C29"/>
      <c r="D29"/>
      <c r="E29" s="9"/>
      <c r="F29" s="9"/>
      <c r="G29" s="9"/>
      <c r="H29" s="9"/>
      <c r="I29" s="9"/>
    </row>
    <row r="30" spans="1:9" s="2" customFormat="1" ht="12.75">
      <c r="A30"/>
      <c r="B30"/>
      <c r="C30"/>
      <c r="D30"/>
      <c r="E30" s="10"/>
      <c r="F30" s="10"/>
      <c r="G30" s="10"/>
      <c r="H30" s="10"/>
      <c r="I30" s="10"/>
    </row>
    <row r="31" spans="1:9" s="2" customFormat="1" ht="12.75">
      <c r="A31"/>
      <c r="B31" s="30" t="s">
        <v>192</v>
      </c>
      <c r="C31"/>
      <c r="D31"/>
      <c r="E31" s="11">
        <f>SUM(E17:E29)</f>
        <v>9798</v>
      </c>
      <c r="F31" s="11">
        <f>SUM(F17:F29)</f>
        <v>7398</v>
      </c>
      <c r="G31" s="11">
        <f>SUM(G17:G29)</f>
        <v>0</v>
      </c>
      <c r="H31" s="23">
        <f>SUM(H17:H29)</f>
        <v>4174</v>
      </c>
      <c r="I31" s="23">
        <f>SUM(I17:I29)</f>
        <v>21370</v>
      </c>
    </row>
    <row r="32" spans="1:9" s="2" customFormat="1" ht="13.5" thickBot="1">
      <c r="A32"/>
      <c r="B32"/>
      <c r="C32"/>
      <c r="D32"/>
      <c r="E32" s="12"/>
      <c r="F32" s="12"/>
      <c r="G32" s="12"/>
      <c r="H32" s="12"/>
      <c r="I32" s="12"/>
    </row>
    <row r="33" spans="1:9" s="2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2:8" ht="15">
      <c r="B37" s="106" t="s">
        <v>196</v>
      </c>
      <c r="H37" s="32"/>
    </row>
    <row r="38" ht="15">
      <c r="B38" s="29"/>
    </row>
    <row r="39" spans="2:9" ht="15">
      <c r="B39" s="29"/>
      <c r="E39" s="3" t="s">
        <v>137</v>
      </c>
      <c r="F39" s="3"/>
      <c r="G39" s="3"/>
      <c r="H39" s="3"/>
      <c r="I39" s="3"/>
    </row>
    <row r="40" spans="2:8" ht="15">
      <c r="B40" s="28"/>
      <c r="F40" s="139" t="s">
        <v>138</v>
      </c>
      <c r="G40" s="139"/>
      <c r="H40" t="s">
        <v>136</v>
      </c>
    </row>
    <row r="41" spans="5:9" s="2" customFormat="1" ht="12.75">
      <c r="E41" s="1" t="s">
        <v>99</v>
      </c>
      <c r="F41" s="1" t="s">
        <v>101</v>
      </c>
      <c r="G41" s="1" t="s">
        <v>105</v>
      </c>
      <c r="H41" s="1" t="s">
        <v>103</v>
      </c>
      <c r="I41" s="1"/>
    </row>
    <row r="42" spans="5:9" s="2" customFormat="1" ht="12.75">
      <c r="E42" s="1" t="s">
        <v>100</v>
      </c>
      <c r="F42" s="1" t="s">
        <v>102</v>
      </c>
      <c r="G42" s="1" t="s">
        <v>106</v>
      </c>
      <c r="H42" s="1" t="s">
        <v>104</v>
      </c>
      <c r="I42" s="1" t="s">
        <v>107</v>
      </c>
    </row>
    <row r="43" spans="5:9" s="2" customFormat="1" ht="12.75">
      <c r="E43" s="1"/>
      <c r="F43" s="1"/>
      <c r="G43" s="1"/>
      <c r="H43" s="1"/>
      <c r="I43" s="1"/>
    </row>
    <row r="44" spans="5:9" ht="12.75"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</row>
    <row r="46" spans="2:9" s="32" customFormat="1" ht="12.75">
      <c r="B46" s="32" t="s">
        <v>125</v>
      </c>
      <c r="E46" s="14">
        <v>9798</v>
      </c>
      <c r="F46" s="14">
        <v>7398</v>
      </c>
      <c r="G46" s="14">
        <v>0</v>
      </c>
      <c r="H46" s="14">
        <v>3251</v>
      </c>
      <c r="I46" s="14">
        <f>SUM(E46:H46)</f>
        <v>20447</v>
      </c>
    </row>
    <row r="47" spans="5:9" ht="12.75">
      <c r="E47" s="9"/>
      <c r="F47" s="9"/>
      <c r="G47" s="9"/>
      <c r="H47" s="9"/>
      <c r="I47" s="14"/>
    </row>
    <row r="48" spans="2:9" ht="12.75">
      <c r="B48" t="s">
        <v>108</v>
      </c>
      <c r="E48" s="9">
        <v>0</v>
      </c>
      <c r="F48" s="9">
        <v>0</v>
      </c>
      <c r="G48" s="9">
        <v>0</v>
      </c>
      <c r="H48" s="14">
        <v>473</v>
      </c>
      <c r="I48" s="14">
        <f>SUM(E48:H48)</f>
        <v>473</v>
      </c>
    </row>
    <row r="49" spans="5:9" ht="12.75">
      <c r="E49" s="9"/>
      <c r="F49" s="9"/>
      <c r="G49" s="9"/>
      <c r="H49" s="9"/>
      <c r="I49" s="14"/>
    </row>
    <row r="50" spans="2:9" ht="12.75" hidden="1">
      <c r="B50" t="s">
        <v>110</v>
      </c>
      <c r="E50" s="9">
        <v>0</v>
      </c>
      <c r="F50" s="9">
        <v>0</v>
      </c>
      <c r="G50" s="9">
        <v>0</v>
      </c>
      <c r="H50" s="9">
        <v>0</v>
      </c>
      <c r="I50" s="14">
        <f>SUM(E50:H50)</f>
        <v>0</v>
      </c>
    </row>
    <row r="51" spans="2:9" ht="12.75" hidden="1">
      <c r="B51" t="s">
        <v>111</v>
      </c>
      <c r="E51" s="9"/>
      <c r="F51" s="9"/>
      <c r="G51" s="9"/>
      <c r="H51" s="9"/>
      <c r="I51" s="9"/>
    </row>
    <row r="52" spans="5:9" ht="12.75" hidden="1">
      <c r="E52" s="9"/>
      <c r="F52" s="9"/>
      <c r="G52" s="9"/>
      <c r="H52" s="9"/>
      <c r="I52" s="9"/>
    </row>
    <row r="53" spans="2:10" ht="12.75" hidden="1">
      <c r="B53" t="s">
        <v>109</v>
      </c>
      <c r="E53" s="9">
        <v>0</v>
      </c>
      <c r="F53" s="124">
        <v>0</v>
      </c>
      <c r="G53" s="125">
        <v>0</v>
      </c>
      <c r="H53" s="125">
        <v>0</v>
      </c>
      <c r="I53" s="125">
        <f>SUM(E53:H53)</f>
        <v>0</v>
      </c>
      <c r="J53" s="125"/>
    </row>
    <row r="54" spans="5:10" ht="12.75" hidden="1">
      <c r="E54" s="9"/>
      <c r="F54" s="124"/>
      <c r="G54" s="125"/>
      <c r="H54" s="125"/>
      <c r="I54" s="125"/>
      <c r="J54" s="125"/>
    </row>
    <row r="55" spans="2:10" ht="12.75" hidden="1">
      <c r="B55" t="s">
        <v>114</v>
      </c>
      <c r="E55" s="9">
        <v>0</v>
      </c>
      <c r="F55" s="125">
        <v>0</v>
      </c>
      <c r="G55" s="125">
        <v>0</v>
      </c>
      <c r="H55" s="125">
        <v>0</v>
      </c>
      <c r="I55" s="125">
        <f>SUM(E55:H55)</f>
        <v>0</v>
      </c>
      <c r="J55" s="125"/>
    </row>
    <row r="56" spans="5:10" ht="12.75" hidden="1">
      <c r="E56" s="9"/>
      <c r="F56" s="125"/>
      <c r="G56" s="125"/>
      <c r="H56" s="125"/>
      <c r="I56" s="125"/>
      <c r="J56" s="125"/>
    </row>
    <row r="57" spans="2:10" ht="12.75" hidden="1">
      <c r="B57" t="s">
        <v>115</v>
      </c>
      <c r="E57" s="9">
        <v>0</v>
      </c>
      <c r="F57" s="125">
        <v>0</v>
      </c>
      <c r="G57" s="125">
        <v>0</v>
      </c>
      <c r="H57" s="125">
        <v>0</v>
      </c>
      <c r="I57" s="125">
        <f>SUM(E57:H57)</f>
        <v>0</v>
      </c>
      <c r="J57" s="125"/>
    </row>
    <row r="58" spans="5:9" ht="12.75">
      <c r="E58" s="9"/>
      <c r="F58" s="9"/>
      <c r="G58" s="9"/>
      <c r="H58" s="9"/>
      <c r="I58" s="9"/>
    </row>
    <row r="59" spans="5:9" ht="12.75">
      <c r="E59" s="10"/>
      <c r="F59" s="10"/>
      <c r="G59" s="10"/>
      <c r="H59" s="10"/>
      <c r="I59" s="10"/>
    </row>
    <row r="60" spans="2:9" ht="12.75">
      <c r="B60" s="17" t="s">
        <v>194</v>
      </c>
      <c r="E60" s="11">
        <f>SUM(E46:E58)</f>
        <v>9798</v>
      </c>
      <c r="F60" s="11">
        <f>SUM(F46:F58)</f>
        <v>7398</v>
      </c>
      <c r="G60" s="11">
        <f>SUM(G46:G58)</f>
        <v>0</v>
      </c>
      <c r="H60" s="23">
        <f>SUM(H46:H58)</f>
        <v>3724</v>
      </c>
      <c r="I60" s="23">
        <f>SUM(I46:I58)</f>
        <v>20920</v>
      </c>
    </row>
    <row r="61" spans="5:9" ht="13.5" thickBot="1">
      <c r="E61" s="12"/>
      <c r="F61" s="12"/>
      <c r="G61" s="12"/>
      <c r="H61" s="12"/>
      <c r="I61" s="12"/>
    </row>
    <row r="63" spans="5:9" ht="12.75">
      <c r="E63" s="8"/>
      <c r="F63" s="8"/>
      <c r="G63" s="8"/>
      <c r="H63" s="8"/>
      <c r="I63" s="8"/>
    </row>
    <row r="64" ht="12.75">
      <c r="B64" t="s">
        <v>135</v>
      </c>
    </row>
    <row r="65" ht="12.75">
      <c r="B65" s="20" t="s">
        <v>193</v>
      </c>
    </row>
    <row r="66" ht="12.75">
      <c r="B66" t="s">
        <v>146</v>
      </c>
    </row>
  </sheetData>
  <mergeCells count="6">
    <mergeCell ref="F40:G40"/>
    <mergeCell ref="F11:G11"/>
    <mergeCell ref="A1:I1"/>
    <mergeCell ref="B2:I2"/>
    <mergeCell ref="A4:I4"/>
    <mergeCell ref="A5:I5"/>
  </mergeCells>
  <printOptions/>
  <pageMargins left="1.02" right="0.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KLSE2</cp:lastModifiedBy>
  <cp:lastPrinted>2007-05-22T01:55:07Z</cp:lastPrinted>
  <dcterms:created xsi:type="dcterms:W3CDTF">2005-05-10T02:48:58Z</dcterms:created>
  <dcterms:modified xsi:type="dcterms:W3CDTF">2007-05-28T09:27:55Z</dcterms:modified>
  <cp:category/>
  <cp:version/>
  <cp:contentType/>
  <cp:contentStatus/>
</cp:coreProperties>
</file>